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DD\WL\00_ NOWY WL\PROW_2014-2020\WNIOSKI I INSTRUKCJE\płatnościowe\19.2\wersja_4\inne_i_własne\04_v.4z\dla SW\"/>
    </mc:Choice>
  </mc:AlternateContent>
  <workbookProtection workbookAlgorithmName="SHA-512" workbookHashValue="x1erziE09VDXxUVTfxGmvwhp6QVwZqC/hjlrLR9dcqbUo0tACcAkflaSKQP6dL4/GU6R/5cs9RvOd0xuZrSyBg==" workbookSaltValue="/ICmE7JmNtQGhkQDaWX0/w==" workbookSpinCount="100000" lockStructure="1"/>
  <bookViews>
    <workbookView xWindow="0" yWindow="0" windowWidth="21600" windowHeight="9735" tabRatio="769" firstSheet="3" activeTab="10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a" localSheetId="5">[1]Listy!#REF!</definedName>
    <definedName name="a" localSheetId="7">[1]Listy!#REF!</definedName>
    <definedName name="a" localSheetId="8">[2]Listy!#REF!</definedName>
    <definedName name="a" localSheetId="9">[1]Listy!#REF!</definedName>
    <definedName name="a" localSheetId="10">[2]Listy!#REF!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7">[1]Listy!$A$65:$A$67</definedName>
    <definedName name="alternatywa" localSheetId="8">[2]Listy!$A$65:$A$67</definedName>
    <definedName name="alternatywa" localSheetId="9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7">[1]Listy!$A$1:$A$5</definedName>
    <definedName name="cel_wopp" localSheetId="8">[2]Listy!$A$1:$A$5</definedName>
    <definedName name="cel_wopp" localSheetId="9">[1]Listy!$A$1:$A$5</definedName>
    <definedName name="cel_wopp">[2]Listy!$A$1:$A$5</definedName>
    <definedName name="ddd" localSheetId="5">[5]Sekcje_III!#REF!</definedName>
    <definedName name="ddd" localSheetId="7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7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7">[1]Listy!$A$98:$A$110</definedName>
    <definedName name="forma" localSheetId="8">[2]Listy!$A$98:$A$110</definedName>
    <definedName name="forma" localSheetId="9">[1]Listy!$A$98:$A$110</definedName>
    <definedName name="forma">[2]Listy!$A$98:$A$110</definedName>
    <definedName name="forma_prawna" localSheetId="5">[1]Listy!#REF!</definedName>
    <definedName name="forma_prawna" localSheetId="7">[1]Listy!#REF!</definedName>
    <definedName name="forma_prawna" localSheetId="8">[2]Listy!#REF!</definedName>
    <definedName name="forma_prawna" localSheetId="9">[1]Listy!#REF!</definedName>
    <definedName name="forma_prawna" localSheetId="10">[2]Listy!#REF!</definedName>
    <definedName name="forma_prawna">[2]Listy!#REF!</definedName>
    <definedName name="forma_prawna1" localSheetId="5">[1]Listy!$A$7:$A$11</definedName>
    <definedName name="forma_prawna1" localSheetId="7">[1]Listy!$A$7:$A$11</definedName>
    <definedName name="forma_prawna1" localSheetId="8">[2]Listy!$A$7:$A$11</definedName>
    <definedName name="forma_prawna1" localSheetId="9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7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7">[1]Listy!$A$69:$A$71</definedName>
    <definedName name="innowacja" localSheetId="8">[2]Listy!$A$69:$A$71</definedName>
    <definedName name="innowacja" localSheetId="9">[1]Listy!$A$69:$A$71</definedName>
    <definedName name="innowacja">[2]Listy!$A$69:$A$71</definedName>
    <definedName name="IXSY" localSheetId="5">[8]III.Charakt.!$AP$1:$AP$2</definedName>
    <definedName name="IXSY" localSheetId="7">[8]III.Charakt.!$AP$1:$AP$2</definedName>
    <definedName name="IXSY" localSheetId="8">[9]III.Charakt.!$AP$1:$AP$2</definedName>
    <definedName name="IXSY" localSheetId="9">[8]III.Charakt.!$AP$1:$AP$2</definedName>
    <definedName name="IXSY">[9]III.Charakt.!$AP$1:$AP$2</definedName>
    <definedName name="jjj" localSheetId="5">[10]Sekcje_III!#REF!</definedName>
    <definedName name="jjj" localSheetId="7">[10]Sekcje_III!#REF!</definedName>
    <definedName name="jjj" localSheetId="8">[11]Sekcje_III!#REF!</definedName>
    <definedName name="jjj" localSheetId="9">[10]Sekcje_III!#REF!</definedName>
    <definedName name="jjj" localSheetId="10">[11]Sekcje_III!#REF!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7">[1]Listy!$A$112:$A$114</definedName>
    <definedName name="limit" localSheetId="8">[2]Listy!$A$112:$A$114</definedName>
    <definedName name="limit" localSheetId="9">[1]Listy!$A$112:$A$114</definedName>
    <definedName name="limit">[2]Listy!$A$112:$A$114</definedName>
    <definedName name="nnnnn">[12]Sekcje_B_III.!#REF!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obywatelstwo" localSheetId="5">[1]Listy!$A$13:$A$41</definedName>
    <definedName name="obywatelstwo" localSheetId="7">[1]Listy!$A$13:$A$41</definedName>
    <definedName name="obywatelstwo" localSheetId="8">[2]Listy!$A$13:$A$41</definedName>
    <definedName name="obywatelstwo" localSheetId="9">[1]Listy!$A$13:$A$41</definedName>
    <definedName name="obywatelstwo">[2]Listy!$A$13:$A$41</definedName>
    <definedName name="OSw" localSheetId="5">[2]Listy!#REF!</definedName>
    <definedName name="OSw" localSheetId="7">[2]Listy!#REF!</definedName>
    <definedName name="OSw" localSheetId="8">[2]Listy!#REF!</definedName>
    <definedName name="OSw" localSheetId="9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7">[1]Listy!$A$79:$A$82</definedName>
    <definedName name="PKD" localSheetId="8">[2]Listy!$A$79:$A$82</definedName>
    <definedName name="PKD" localSheetId="9">[1]Listy!$A$79:$A$82</definedName>
    <definedName name="PKD">[2]Listy!$A$79:$A$82</definedName>
    <definedName name="płeć" localSheetId="5">[1]Listy!$A$43:$A$45</definedName>
    <definedName name="płeć" localSheetId="7">[1]Listy!$A$43:$A$45</definedName>
    <definedName name="płeć" localSheetId="8">[2]Listy!$A$43:$A$45</definedName>
    <definedName name="płeć" localSheetId="9">[1]Listy!$A$43:$A$45</definedName>
    <definedName name="płeć">[2]Listy!$A$43:$A$45</definedName>
    <definedName name="POW_DOLNO" localSheetId="5">[1]Listy!#REF!</definedName>
    <definedName name="POW_DOLNO" localSheetId="7">[1]Listy!#REF!</definedName>
    <definedName name="POW_DOLNO" localSheetId="8">[2]Listy!#REF!</definedName>
    <definedName name="POW_DOLNO" localSheetId="9">[1]Listy!#REF!</definedName>
    <definedName name="POW_DOLNO" localSheetId="10">[2]Listy!#REF!</definedName>
    <definedName name="POW_DOLNO">[2]Listy!#REF!</definedName>
    <definedName name="powiazania" localSheetId="5">[14]Lista!$A$10:$A$14</definedName>
    <definedName name="powiazania" localSheetId="7">[14]Lista!$A$10:$A$14</definedName>
    <definedName name="powiazania" localSheetId="8">[15]Lista!$A$10:$A$14</definedName>
    <definedName name="powiazania" localSheetId="9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7">[16]VA_WF!$I$22</definedName>
    <definedName name="Razem_VA_WF" localSheetId="8">[17]VA_WF!$I$22</definedName>
    <definedName name="Razem_VA_WF" localSheetId="9">[16]VA_WF!$I$22</definedName>
    <definedName name="Razem_VA_WF">V_WF!$I$22</definedName>
    <definedName name="rozporządzenia" localSheetId="5">[1]Listy!$A$93:$A$96</definedName>
    <definedName name="rozporządzenia" localSheetId="7">[1]Listy!$A$93:$A$96</definedName>
    <definedName name="rozporządzenia" localSheetId="8">[2]Listy!$A$93:$A$96</definedName>
    <definedName name="rozporządzenia" localSheetId="9">[1]Listy!$A$93:$A$96</definedName>
    <definedName name="rozporządzenia">[2]Listy!$A$93:$A$96</definedName>
    <definedName name="schemat" localSheetId="5">#REF!</definedName>
    <definedName name="schemat" localSheetId="7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7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7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7">[10]Sekcje_III!#REF!</definedName>
    <definedName name="sssss" localSheetId="8">[11]Sekcje_III!#REF!</definedName>
    <definedName name="sssss" localSheetId="9">[10]Sekcje_III!#REF!</definedName>
    <definedName name="sssss" localSheetId="10">[11]Sekcje_III!#REF!</definedName>
    <definedName name="sssss">[11]Sekcje_III!#REF!</definedName>
    <definedName name="status1" localSheetId="5">[14]Lista!$A$1:$A$4</definedName>
    <definedName name="status1" localSheetId="7">[14]Lista!$A$1:$A$4</definedName>
    <definedName name="status1" localSheetId="8">[15]Lista!$A$1:$A$4</definedName>
    <definedName name="status1" localSheetId="9">[14]Lista!$A$1:$A$4</definedName>
    <definedName name="status1">[15]Lista!$A$1:$A$4</definedName>
    <definedName name="szkol">#REF!</definedName>
    <definedName name="TAK" localSheetId="5">[1]Listy!$A$88:$A$89</definedName>
    <definedName name="TAK" localSheetId="7">[1]Listy!$A$88:$A$89</definedName>
    <definedName name="TAK" localSheetId="8">[2]Listy!$A$88:$A$89</definedName>
    <definedName name="TAK" localSheetId="9">[1]Listy!$A$88:$A$89</definedName>
    <definedName name="TAK">[2]Listy!$A$88:$A$89</definedName>
    <definedName name="V_ZRF_Suma_A" localSheetId="5">[16]VI_ZRF!$A$11</definedName>
    <definedName name="V_ZRF_Suma_A" localSheetId="7">[16]VI_ZRF!$A$11</definedName>
    <definedName name="V_ZRF_Suma_A" localSheetId="8">[17]VI_ZRF!$A$11</definedName>
    <definedName name="V_ZRF_Suma_A" localSheetId="9">[16]VI_ZRF!$A$11</definedName>
    <definedName name="V_ZRF_Suma_A">VI_ZRF!$A$10</definedName>
    <definedName name="V_ZRF_Suma_B" localSheetId="5">[16]VI_ZRF!$A$16</definedName>
    <definedName name="V_ZRF_Suma_B" localSheetId="7">[16]VI_ZRF!$A$16</definedName>
    <definedName name="V_ZRF_Suma_B" localSheetId="8">[17]VI_ZRF!$A$16</definedName>
    <definedName name="V_ZRF_Suma_B" localSheetId="9">[16]VI_ZRF!$A$16</definedName>
    <definedName name="V_ZRF_Suma_B">VI_ZRF!$A$15</definedName>
    <definedName name="V_ZRF_Suma_C" localSheetId="5">[16]VI_ZRF!$A$21</definedName>
    <definedName name="V_ZRF_Suma_C" localSheetId="7">[16]VI_ZRF!$A$21</definedName>
    <definedName name="V_ZRF_Suma_C" localSheetId="8">[17]VI_ZRF!$A$21</definedName>
    <definedName name="V_ZRF_Suma_C" localSheetId="9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7">[16]VI_ZRF!$A$22</definedName>
    <definedName name="V_ZRF_Suma_I" localSheetId="8">[17]VI_ZRF!$A$22</definedName>
    <definedName name="V_ZRF_Suma_I" localSheetId="9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7">[16]VI_ZRF!$A$27</definedName>
    <definedName name="V_ZRF_Suma_II" localSheetId="8">[17]VI_ZRF!$A$27</definedName>
    <definedName name="V_ZRF_Suma_II" localSheetId="9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7">[16]VI_ZRF!$A$28</definedName>
    <definedName name="V_ZRF_Suma_KK_operacji" localSheetId="8">[17]VI_ZRF!$A$28</definedName>
    <definedName name="V_ZRF_Suma_KK_operacji" localSheetId="9">[16]VI_ZRF!$A$28</definedName>
    <definedName name="V_ZRF_Suma_KK_operacji">VI_ZRF!$A$79</definedName>
    <definedName name="VII_Razem_liczba_zal" localSheetId="5">[16]VIII_Info_Zalacz!$A$39</definedName>
    <definedName name="VII_Razem_liczba_zal" localSheetId="7">[16]VIII_Info_Zalacz!$A$39</definedName>
    <definedName name="VII_Razem_liczba_zal" localSheetId="8">[17]VIII_Info_Zalacz!$A$39</definedName>
    <definedName name="VII_Razem_liczba_zal" localSheetId="9">[16]VIII_Info_Zalacz!$A$39</definedName>
    <definedName name="VII_Razem_liczba_zal">IX_Info_Zalacz!$A$47</definedName>
    <definedName name="VIII_Razem_liczba_zal">IX_Info_Zalacz!$A$47</definedName>
    <definedName name="wartość_wskaźnika" localSheetId="5">'[19]II.Id. OPERACJI'!$AO$24:$AO$25</definedName>
    <definedName name="wartość_wskaźnika" localSheetId="7">'[19]II.Id. OPERACJI'!$AO$24:$AO$25</definedName>
    <definedName name="wartość_wskaźnika" localSheetId="8">'[20]II.Id. OPERACJI'!$AO$24:$AO$25</definedName>
    <definedName name="wartość_wskaźnika" localSheetId="9">'[19]II.Id. OPERACJI'!$AO$24:$AO$25</definedName>
    <definedName name="wartość_wskaźnika">'[20]II.Id. OPERACJI'!$AO$24:$AO$25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7">'[19]II.Id. OPERACJI'!$AO$16:$AO$21</definedName>
    <definedName name="wskaźniki" localSheetId="8">'[20]II.Id. OPERACJI'!$AO$16:$AO$21</definedName>
    <definedName name="wskaźniki" localSheetId="9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7">[1]Listy!$A$69,[1]Listy!$A$71:$A$71</definedName>
    <definedName name="wskaźniki1" localSheetId="8">[2]Listy!$A$69,[2]Listy!$A$71:$A$71</definedName>
    <definedName name="wskaźniki1" localSheetId="9">[1]Listy!$A$69,[1]Listy!$A$71:$A$71</definedName>
    <definedName name="wskaźniki1">[2]Listy!$A$69,[2]Listy!$A$71:$A$71</definedName>
    <definedName name="wskaźniki2" localSheetId="5">[1]Listy!$A$73:$A$76</definedName>
    <definedName name="wskaźniki2" localSheetId="7">[1]Listy!$A$73:$A$76</definedName>
    <definedName name="wskaźniki2" localSheetId="8">[2]Listy!$A$73:$A$76</definedName>
    <definedName name="wskaźniki2" localSheetId="9">[1]Listy!$A$73:$A$76</definedName>
    <definedName name="wskaźniki2">[2]Listy!$A$73:$A$76</definedName>
    <definedName name="x" localSheetId="5">[1]Listy!$A$90:$A$91</definedName>
    <definedName name="x" localSheetId="7">[1]Listy!$A$90:$A$91</definedName>
    <definedName name="x" localSheetId="8">[2]Listy!$A$90:$A$91</definedName>
    <definedName name="x" localSheetId="9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7">'[19]II.Id. OPERACJI'!$AO$1:$AO$2</definedName>
    <definedName name="zaznaczenie" localSheetId="8">'[20]II.Id. OPERACJI'!$AO$1:$AO$2</definedName>
    <definedName name="zaznaczenie" localSheetId="9">'[19]II.Id. OPERACJI'!$AO$1:$AO$2</definedName>
    <definedName name="zaznaczenie">'[20]II.Id. OPERACJI'!$AO$1:$AO$2</definedName>
    <definedName name="zzz" localSheetId="5">[21]I!#REF!</definedName>
    <definedName name="zzz" localSheetId="7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6" i="36"/>
  <c r="D37" i="36"/>
  <c r="D38" i="36"/>
  <c r="D39" i="36"/>
  <c r="D32" i="36"/>
  <c r="D34" i="36"/>
  <c r="D15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12" i="25"/>
  <c r="L113" i="25" s="1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87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D45" i="36"/>
  <c r="C46" i="36"/>
  <c r="D46" i="36"/>
  <c r="D42" i="36"/>
  <c r="D41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<sst xmlns="http://schemas.openxmlformats.org/spreadsheetml/2006/main" count="927" uniqueCount="544">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</sst>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2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39" fillId="7" borderId="3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0_%20NOWY%20WL/PROW_2014-2020/WNIOSKI%20I%20INSTRUKCJE/p&#322;atno&#347;ciowe/19.3/Wersja%205%20lipiec%20po%20uwagach%20DPiZP%20i%20DAWu/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wartz.katarzyna/AppData/Local/Microsoft/Windows/INetCache/Content.Outlook/FDY6DZTD/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5"/>
      <c r="B1" s="185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48" t="s">
        <v>234</v>
      </c>
      <c r="B2" s="448"/>
      <c r="C2" s="448"/>
      <c r="D2" s="448"/>
      <c r="E2" s="448"/>
      <c r="F2" s="448"/>
      <c r="G2" s="448"/>
      <c r="H2" s="448"/>
      <c r="I2" s="448"/>
      <c r="J2" s="448"/>
      <c r="K2" s="2"/>
      <c r="L2" s="142" t="s">
        <v>50</v>
      </c>
      <c r="M2" s="85" t="s">
        <v>232</v>
      </c>
    </row>
    <row r="3" spans="1:16" ht="66.75" customHeight="1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141"/>
      <c r="L3" s="141"/>
      <c r="M3" s="141"/>
    </row>
    <row r="4" spans="1:16" ht="13.5" customHeight="1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51" t="s">
        <v>65</v>
      </c>
      <c r="L4" s="451"/>
      <c r="M4" s="451"/>
      <c r="N4" s="412" t="s">
        <v>69</v>
      </c>
      <c r="O4" s="412"/>
    </row>
    <row r="5" spans="1:16" ht="33.75">
      <c r="A5" s="448"/>
      <c r="B5" s="448"/>
      <c r="C5" s="448"/>
      <c r="D5" s="448"/>
      <c r="E5" s="448"/>
      <c r="F5" s="448"/>
      <c r="G5" s="448"/>
      <c r="H5" s="448"/>
      <c r="I5" s="448"/>
      <c r="J5" s="448"/>
      <c r="K5" s="216" t="s">
        <v>235</v>
      </c>
      <c r="L5" s="348"/>
      <c r="M5" s="349"/>
      <c r="N5" s="412"/>
      <c r="O5" s="41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233</v>
      </c>
      <c r="F7" s="62"/>
      <c r="G7" s="62"/>
      <c r="H7" s="64" t="s">
        <v>39</v>
      </c>
      <c r="I7" s="65"/>
      <c r="J7" s="2"/>
      <c r="K7" s="215"/>
      <c r="L7" s="452"/>
      <c r="M7" s="453"/>
    </row>
    <row r="8" spans="1:16" ht="9" customHeight="1">
      <c r="A8" s="2"/>
      <c r="B8" s="2"/>
      <c r="C8" s="451" t="s">
        <v>85</v>
      </c>
      <c r="D8" s="451"/>
      <c r="E8" s="451"/>
      <c r="F8" s="451"/>
      <c r="G8" s="451"/>
      <c r="H8" s="451"/>
      <c r="I8" s="451"/>
      <c r="J8" s="54"/>
      <c r="K8" s="186" t="s">
        <v>68</v>
      </c>
      <c r="L8" s="450" t="s">
        <v>66</v>
      </c>
      <c r="M8" s="450"/>
    </row>
    <row r="9" spans="1:16" ht="15.75" customHeight="1">
      <c r="A9" s="2"/>
      <c r="B9" s="2"/>
      <c r="C9" s="451"/>
      <c r="D9" s="451"/>
      <c r="E9" s="451"/>
      <c r="F9" s="451"/>
      <c r="G9" s="451"/>
      <c r="H9" s="451"/>
      <c r="I9" s="451"/>
      <c r="J9" s="54"/>
      <c r="K9" s="451" t="s">
        <v>67</v>
      </c>
      <c r="L9" s="451"/>
      <c r="M9" s="451"/>
    </row>
    <row r="10" spans="1:16" ht="20.100000000000001" customHeight="1">
      <c r="A10" s="449" t="s">
        <v>86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18"/>
      <c r="P10" s="1" t="str">
        <f>CONCATENATE(C7,D7,E7,F7,G7,H7,I7)</f>
        <v>UM- 6935 - UM/</v>
      </c>
    </row>
    <row r="11" spans="1:16" ht="18" customHeight="1">
      <c r="A11" s="143" t="s">
        <v>27</v>
      </c>
      <c r="B11" s="14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19" t="s">
        <v>241</v>
      </c>
      <c r="M12" s="2"/>
    </row>
    <row r="13" spans="1:16" ht="26.1" customHeight="1">
      <c r="A13" s="390" t="s">
        <v>239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229"/>
      <c r="M13" s="2"/>
    </row>
    <row r="14" spans="1:16" ht="12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9" t="s">
        <v>241</v>
      </c>
      <c r="M14" s="2"/>
    </row>
    <row r="15" spans="1:16" ht="26.1" customHeight="1">
      <c r="A15" s="130" t="s">
        <v>240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218" t="str">
        <f>IF(L13="x","","X")</f>
        <v>X</v>
      </c>
      <c r="M15" s="2"/>
    </row>
    <row r="16" spans="1:16" s="2" customFormat="1" ht="8.1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220"/>
    </row>
    <row r="17" spans="1:16" ht="21.95" customHeight="1">
      <c r="A17" s="391" t="s">
        <v>236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71" t="s">
        <v>36</v>
      </c>
      <c r="M17" s="371"/>
    </row>
    <row r="18" spans="1:16" ht="21.95" customHeight="1">
      <c r="A18" s="370" t="s">
        <v>237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1" t="s">
        <v>36</v>
      </c>
      <c r="M18" s="371"/>
      <c r="O18" s="87"/>
    </row>
    <row r="19" spans="1:16" ht="21.95" customHeight="1">
      <c r="A19" s="370" t="s">
        <v>243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1" t="s">
        <v>36</v>
      </c>
      <c r="M19" s="371"/>
      <c r="O19" s="87"/>
    </row>
    <row r="20" spans="1:16" ht="21.95" customHeight="1">
      <c r="A20" s="370" t="s">
        <v>244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1" t="s">
        <v>36</v>
      </c>
      <c r="M20" s="371"/>
      <c r="O20" s="87"/>
    </row>
    <row r="21" spans="1:16" ht="21.95" customHeight="1">
      <c r="A21" s="370" t="s">
        <v>246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1"/>
      <c r="M21" s="371"/>
      <c r="O21" s="87"/>
    </row>
    <row r="22" spans="1:16" ht="21.95" customHeight="1">
      <c r="A22" s="372" t="s">
        <v>245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1" t="s">
        <v>36</v>
      </c>
      <c r="M22" s="371"/>
      <c r="O22" s="87"/>
    </row>
    <row r="23" spans="1:16" ht="21.95" customHeight="1">
      <c r="A23" s="370" t="s">
        <v>247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1" t="s">
        <v>36</v>
      </c>
      <c r="M23" s="371"/>
      <c r="O23" s="87"/>
    </row>
    <row r="24" spans="1:16" ht="21.95" customHeight="1">
      <c r="A24" s="370" t="s">
        <v>248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1" t="s">
        <v>36</v>
      </c>
      <c r="M24" s="371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129</v>
      </c>
    </row>
    <row r="26" spans="1:16" ht="18" customHeight="1">
      <c r="A26" s="116" t="s">
        <v>242</v>
      </c>
      <c r="B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0" t="s">
        <v>250</v>
      </c>
      <c r="B27" s="130"/>
      <c r="C27" s="2"/>
      <c r="D27" s="2"/>
      <c r="E27" s="2"/>
      <c r="F27" s="230"/>
      <c r="G27" s="377"/>
      <c r="H27" s="378"/>
      <c r="I27" s="378"/>
      <c r="J27" s="379"/>
      <c r="K27" s="2"/>
      <c r="L27" s="2"/>
      <c r="M27" s="2"/>
    </row>
    <row r="28" spans="1:16" ht="15.95" customHeight="1">
      <c r="A28" s="130" t="s">
        <v>97</v>
      </c>
      <c r="B28" s="130"/>
      <c r="C28" s="2"/>
      <c r="D28" s="2"/>
      <c r="E28" s="2"/>
      <c r="F28" s="230"/>
      <c r="G28" s="374"/>
      <c r="H28" s="375"/>
      <c r="I28" s="375"/>
      <c r="J28" s="376"/>
      <c r="K28" s="2"/>
      <c r="L28" s="2"/>
      <c r="M28" s="2"/>
      <c r="P28" s="1" t="s">
        <v>128</v>
      </c>
    </row>
    <row r="29" spans="1:16" s="17" customFormat="1" ht="15.95" customHeight="1">
      <c r="A29" s="54" t="s">
        <v>462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251</v>
      </c>
      <c r="L29" s="54"/>
      <c r="M29" s="54"/>
      <c r="P29" s="17" t="s">
        <v>130</v>
      </c>
    </row>
    <row r="30" spans="1:16" ht="15.95" customHeight="1">
      <c r="A30" s="422"/>
      <c r="B30" s="423"/>
      <c r="C30" s="423"/>
      <c r="D30" s="423"/>
      <c r="E30" s="423"/>
      <c r="F30" s="423"/>
      <c r="G30" s="423"/>
      <c r="H30" s="423"/>
      <c r="I30" s="424"/>
      <c r="J30" s="2"/>
      <c r="K30" s="393"/>
      <c r="L30" s="394"/>
      <c r="M30" s="221"/>
      <c r="P30" s="1" t="s">
        <v>131</v>
      </c>
    </row>
    <row r="31" spans="1:16" ht="15.75" customHeight="1">
      <c r="A31" s="425"/>
      <c r="B31" s="426"/>
      <c r="C31" s="426"/>
      <c r="D31" s="426"/>
      <c r="E31" s="426"/>
      <c r="F31" s="426"/>
      <c r="G31" s="426"/>
      <c r="H31" s="426"/>
      <c r="I31" s="427"/>
      <c r="J31" s="2"/>
      <c r="K31" s="130" t="s">
        <v>98</v>
      </c>
      <c r="L31" s="130"/>
      <c r="M31" s="2"/>
      <c r="P31" s="1" t="s">
        <v>132</v>
      </c>
    </row>
    <row r="32" spans="1:16" ht="15.95" customHeight="1">
      <c r="A32" s="425"/>
      <c r="B32" s="426"/>
      <c r="C32" s="426"/>
      <c r="D32" s="426"/>
      <c r="E32" s="426"/>
      <c r="F32" s="426"/>
      <c r="G32" s="426"/>
      <c r="H32" s="426"/>
      <c r="I32" s="427"/>
      <c r="J32" s="2"/>
      <c r="K32" s="374"/>
      <c r="L32" s="376"/>
      <c r="M32" s="2"/>
      <c r="P32" s="1" t="s">
        <v>133</v>
      </c>
    </row>
    <row r="33" spans="1:16" ht="15.95" customHeight="1">
      <c r="A33" s="355"/>
      <c r="B33" s="356"/>
      <c r="C33" s="356"/>
      <c r="D33" s="356"/>
      <c r="E33" s="356"/>
      <c r="F33" s="356"/>
      <c r="G33" s="356"/>
      <c r="H33" s="356"/>
      <c r="I33" s="357"/>
      <c r="J33" s="2"/>
      <c r="K33" s="54"/>
      <c r="L33" s="54"/>
      <c r="M33" s="2"/>
    </row>
    <row r="34" spans="1:16" s="17" customFormat="1" ht="24" customHeight="1">
      <c r="A34" s="380" t="s">
        <v>257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P34" s="17" t="s">
        <v>36</v>
      </c>
    </row>
    <row r="35" spans="1:16" ht="9.9499999999999993" customHeight="1">
      <c r="A35" s="358" t="s">
        <v>87</v>
      </c>
      <c r="B35" s="359"/>
      <c r="C35" s="359"/>
      <c r="D35" s="360"/>
      <c r="E35" s="358" t="s">
        <v>88</v>
      </c>
      <c r="F35" s="359"/>
      <c r="G35" s="359"/>
      <c r="H35" s="359"/>
      <c r="I35" s="360"/>
      <c r="J35" s="358" t="s">
        <v>89</v>
      </c>
      <c r="K35" s="360"/>
      <c r="L35" s="358" t="s">
        <v>90</v>
      </c>
      <c r="M35" s="360"/>
      <c r="P35" s="1" t="s">
        <v>230</v>
      </c>
    </row>
    <row r="36" spans="1:16" ht="15" customHeight="1">
      <c r="A36" s="395" t="s">
        <v>51</v>
      </c>
      <c r="B36" s="396"/>
      <c r="C36" s="396"/>
      <c r="D36" s="397"/>
      <c r="E36" s="445" t="s">
        <v>36</v>
      </c>
      <c r="F36" s="446"/>
      <c r="G36" s="446"/>
      <c r="H36" s="446"/>
      <c r="I36" s="447"/>
      <c r="J36" s="355"/>
      <c r="K36" s="357"/>
      <c r="L36" s="355"/>
      <c r="M36" s="357"/>
      <c r="P36" s="1" t="s">
        <v>231</v>
      </c>
    </row>
    <row r="37" spans="1:16" ht="9.9499999999999993" customHeight="1">
      <c r="A37" s="358" t="s">
        <v>91</v>
      </c>
      <c r="B37" s="359"/>
      <c r="C37" s="359"/>
      <c r="D37" s="360"/>
      <c r="E37" s="358" t="s">
        <v>92</v>
      </c>
      <c r="F37" s="359"/>
      <c r="G37" s="359"/>
      <c r="H37" s="359"/>
      <c r="I37" s="360"/>
      <c r="J37" s="358" t="s">
        <v>93</v>
      </c>
      <c r="K37" s="360"/>
      <c r="L37" s="358" t="s">
        <v>94</v>
      </c>
      <c r="M37" s="360"/>
    </row>
    <row r="38" spans="1:16" ht="15" customHeight="1">
      <c r="A38" s="454"/>
      <c r="B38" s="455"/>
      <c r="C38" s="455"/>
      <c r="D38" s="456"/>
      <c r="E38" s="383"/>
      <c r="F38" s="392"/>
      <c r="G38" s="392"/>
      <c r="H38" s="392"/>
      <c r="I38" s="384"/>
      <c r="J38" s="383"/>
      <c r="K38" s="384"/>
      <c r="L38" s="383"/>
      <c r="M38" s="384"/>
    </row>
    <row r="39" spans="1:16" ht="9.9499999999999993" customHeight="1">
      <c r="A39" s="358" t="s">
        <v>95</v>
      </c>
      <c r="B39" s="359"/>
      <c r="C39" s="359"/>
      <c r="D39" s="360"/>
      <c r="E39" s="358" t="s">
        <v>96</v>
      </c>
      <c r="F39" s="359"/>
      <c r="G39" s="359"/>
      <c r="H39" s="359"/>
      <c r="I39" s="360"/>
      <c r="J39" s="358" t="s">
        <v>252</v>
      </c>
      <c r="K39" s="360"/>
      <c r="L39" s="358" t="s">
        <v>253</v>
      </c>
      <c r="M39" s="360"/>
    </row>
    <row r="40" spans="1:16" ht="15" customHeight="1">
      <c r="A40" s="381"/>
      <c r="B40" s="428"/>
      <c r="C40" s="428"/>
      <c r="D40" s="382"/>
      <c r="E40" s="383"/>
      <c r="F40" s="392"/>
      <c r="G40" s="392"/>
      <c r="H40" s="392"/>
      <c r="I40" s="384"/>
      <c r="J40" s="381"/>
      <c r="K40" s="382"/>
      <c r="L40" s="383"/>
      <c r="M40" s="384"/>
    </row>
    <row r="41" spans="1:16" ht="9.9499999999999993" customHeight="1">
      <c r="A41" s="358" t="s">
        <v>254</v>
      </c>
      <c r="B41" s="359"/>
      <c r="C41" s="359"/>
      <c r="D41" s="359"/>
      <c r="E41" s="359"/>
      <c r="F41" s="359"/>
      <c r="G41" s="359"/>
      <c r="H41" s="359"/>
      <c r="I41" s="360"/>
      <c r="J41" s="358" t="s">
        <v>255</v>
      </c>
      <c r="K41" s="359"/>
      <c r="L41" s="359"/>
      <c r="M41" s="360"/>
    </row>
    <row r="42" spans="1:16" ht="15" customHeight="1">
      <c r="A42" s="355"/>
      <c r="B42" s="356"/>
      <c r="C42" s="356"/>
      <c r="D42" s="356"/>
      <c r="E42" s="356"/>
      <c r="F42" s="356"/>
      <c r="G42" s="356"/>
      <c r="H42" s="356"/>
      <c r="I42" s="357"/>
      <c r="J42" s="355"/>
      <c r="K42" s="356"/>
      <c r="L42" s="356"/>
      <c r="M42" s="357"/>
    </row>
    <row r="43" spans="1:16" s="17" customFormat="1" ht="20.100000000000001" customHeight="1">
      <c r="A43" s="54" t="s">
        <v>256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8" t="s">
        <v>258</v>
      </c>
      <c r="B44" s="359"/>
      <c r="C44" s="359"/>
      <c r="D44" s="360"/>
      <c r="E44" s="358" t="s">
        <v>259</v>
      </c>
      <c r="F44" s="359"/>
      <c r="G44" s="359"/>
      <c r="H44" s="359"/>
      <c r="I44" s="360"/>
      <c r="J44" s="358" t="s">
        <v>260</v>
      </c>
      <c r="K44" s="360"/>
      <c r="L44" s="358" t="s">
        <v>261</v>
      </c>
      <c r="M44" s="360"/>
    </row>
    <row r="45" spans="1:16" ht="15" customHeight="1">
      <c r="A45" s="385" t="s">
        <v>36</v>
      </c>
      <c r="B45" s="386"/>
      <c r="C45" s="386"/>
      <c r="D45" s="387"/>
      <c r="E45" s="385" t="str">
        <f>IF(A45&lt;&gt;"Polska","nie dotyczy","(wybierz z listy)")</f>
        <v>nie dotyczy</v>
      </c>
      <c r="F45" s="386"/>
      <c r="G45" s="386"/>
      <c r="H45" s="386"/>
      <c r="I45" s="387"/>
      <c r="J45" s="388" t="str">
        <f>IF(A45="Polska","","nie dotyczy")</f>
        <v>nie dotyczy</v>
      </c>
      <c r="K45" s="389"/>
      <c r="L45" s="388" t="str">
        <f>IF(A45="Polska","","nie dotyczy")</f>
        <v>nie dotyczy</v>
      </c>
      <c r="M45" s="389"/>
    </row>
    <row r="46" spans="1:16" ht="9.9499999999999993" customHeight="1">
      <c r="A46" s="358" t="s">
        <v>262</v>
      </c>
      <c r="B46" s="359"/>
      <c r="C46" s="359"/>
      <c r="D46" s="360"/>
      <c r="E46" s="358" t="s">
        <v>263</v>
      </c>
      <c r="F46" s="359"/>
      <c r="G46" s="359"/>
      <c r="H46" s="359"/>
      <c r="I46" s="360"/>
      <c r="J46" s="358" t="s">
        <v>264</v>
      </c>
      <c r="K46" s="360"/>
      <c r="L46" s="358" t="s">
        <v>265</v>
      </c>
      <c r="M46" s="360"/>
    </row>
    <row r="47" spans="1:16" ht="15" customHeight="1">
      <c r="A47" s="355"/>
      <c r="B47" s="356"/>
      <c r="C47" s="356"/>
      <c r="D47" s="357"/>
      <c r="E47" s="355"/>
      <c r="F47" s="356"/>
      <c r="G47" s="356"/>
      <c r="H47" s="356"/>
      <c r="I47" s="357"/>
      <c r="J47" s="355"/>
      <c r="K47" s="357"/>
      <c r="L47" s="355"/>
      <c r="M47" s="357"/>
    </row>
    <row r="48" spans="1:16" ht="9.9499999999999993" customHeight="1">
      <c r="A48" s="358" t="s">
        <v>266</v>
      </c>
      <c r="B48" s="359"/>
      <c r="C48" s="359"/>
      <c r="D48" s="360"/>
      <c r="E48" s="358" t="s">
        <v>267</v>
      </c>
      <c r="F48" s="359"/>
      <c r="G48" s="359"/>
      <c r="H48" s="359"/>
      <c r="I48" s="360"/>
      <c r="J48" s="358" t="s">
        <v>268</v>
      </c>
      <c r="K48" s="360"/>
      <c r="L48" s="358" t="s">
        <v>269</v>
      </c>
      <c r="M48" s="360"/>
    </row>
    <row r="49" spans="1:15" ht="15" customHeight="1">
      <c r="A49" s="381"/>
      <c r="B49" s="428"/>
      <c r="C49" s="428"/>
      <c r="D49" s="382"/>
      <c r="E49" s="383"/>
      <c r="F49" s="392"/>
      <c r="G49" s="392"/>
      <c r="H49" s="392"/>
      <c r="I49" s="384"/>
      <c r="J49" s="381"/>
      <c r="K49" s="382"/>
      <c r="L49" s="383"/>
      <c r="M49" s="384"/>
    </row>
    <row r="50" spans="1:15" ht="9.9499999999999993" customHeight="1">
      <c r="A50" s="358" t="s">
        <v>270</v>
      </c>
      <c r="B50" s="359"/>
      <c r="C50" s="359"/>
      <c r="D50" s="359"/>
      <c r="E50" s="359"/>
      <c r="F50" s="359"/>
      <c r="G50" s="359"/>
      <c r="H50" s="359"/>
      <c r="I50" s="360"/>
      <c r="J50" s="358" t="s">
        <v>271</v>
      </c>
      <c r="K50" s="359"/>
      <c r="L50" s="359"/>
      <c r="M50" s="360"/>
    </row>
    <row r="51" spans="1:15" ht="15" customHeight="1">
      <c r="A51" s="355"/>
      <c r="B51" s="356"/>
      <c r="C51" s="356"/>
      <c r="D51" s="356"/>
      <c r="E51" s="356"/>
      <c r="F51" s="356"/>
      <c r="G51" s="356"/>
      <c r="H51" s="356"/>
      <c r="I51" s="357"/>
      <c r="J51" s="355"/>
      <c r="K51" s="356"/>
      <c r="L51" s="356"/>
      <c r="M51" s="357"/>
    </row>
    <row r="52" spans="1:15" ht="15" customHeight="1">
      <c r="A52" s="373" t="s">
        <v>249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</row>
    <row r="53" spans="1:15" ht="20.100000000000001" customHeight="1">
      <c r="A53" s="353" t="s">
        <v>272</v>
      </c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</row>
    <row r="54" spans="1:15" ht="15" customHeight="1">
      <c r="A54" s="232" t="s">
        <v>42</v>
      </c>
      <c r="B54" s="431" t="s">
        <v>273</v>
      </c>
      <c r="C54" s="431"/>
      <c r="D54" s="431"/>
      <c r="E54" s="431"/>
      <c r="F54" s="431"/>
      <c r="G54" s="431" t="s">
        <v>274</v>
      </c>
      <c r="H54" s="431"/>
      <c r="I54" s="431"/>
      <c r="J54" s="431"/>
      <c r="K54" s="431" t="s">
        <v>275</v>
      </c>
      <c r="L54" s="431"/>
      <c r="M54" s="431"/>
    </row>
    <row r="55" spans="1:15" ht="15.95" customHeight="1">
      <c r="A55" s="39" t="s">
        <v>276</v>
      </c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</row>
    <row r="56" spans="1:15" ht="15.95" customHeight="1">
      <c r="A56" s="39" t="s">
        <v>277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</row>
    <row r="57" spans="1:15" ht="15.95" customHeight="1">
      <c r="A57" s="39" t="s">
        <v>278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</row>
    <row r="58" spans="1:15" s="162" customFormat="1" ht="15.95" customHeight="1">
      <c r="A58" s="42" t="s">
        <v>57</v>
      </c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</row>
    <row r="59" spans="1:15" ht="9.9499999999999993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O59" s="93" t="s">
        <v>70</v>
      </c>
    </row>
    <row r="60" spans="1:15" s="17" customFormat="1" ht="18" customHeight="1">
      <c r="A60" s="54" t="s">
        <v>279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8" t="s">
        <v>280</v>
      </c>
      <c r="B61" s="359"/>
      <c r="C61" s="359"/>
      <c r="D61" s="359"/>
      <c r="E61" s="359"/>
      <c r="F61" s="360"/>
      <c r="G61" s="358" t="s">
        <v>281</v>
      </c>
      <c r="H61" s="359"/>
      <c r="I61" s="359"/>
      <c r="J61" s="360"/>
      <c r="K61" s="358" t="s">
        <v>282</v>
      </c>
      <c r="L61" s="359"/>
      <c r="M61" s="360"/>
    </row>
    <row r="62" spans="1:15" ht="15.95" customHeight="1">
      <c r="A62" s="355"/>
      <c r="B62" s="356"/>
      <c r="C62" s="356"/>
      <c r="D62" s="356"/>
      <c r="E62" s="356"/>
      <c r="F62" s="357"/>
      <c r="G62" s="355"/>
      <c r="H62" s="356"/>
      <c r="I62" s="356"/>
      <c r="J62" s="357"/>
      <c r="K62" s="355"/>
      <c r="L62" s="356"/>
      <c r="M62" s="357"/>
    </row>
    <row r="63" spans="1:15" ht="9.9499999999999993" customHeight="1">
      <c r="A63" s="358" t="s">
        <v>283</v>
      </c>
      <c r="B63" s="359"/>
      <c r="C63" s="359"/>
      <c r="D63" s="360"/>
      <c r="E63" s="358" t="s">
        <v>284</v>
      </c>
      <c r="F63" s="359"/>
      <c r="G63" s="359"/>
      <c r="H63" s="359"/>
      <c r="I63" s="360"/>
      <c r="J63" s="358" t="s">
        <v>285</v>
      </c>
      <c r="K63" s="360"/>
      <c r="L63" s="358" t="s">
        <v>286</v>
      </c>
      <c r="M63" s="360"/>
      <c r="O63" s="413"/>
    </row>
    <row r="64" spans="1:15" ht="15.95" customHeight="1">
      <c r="A64" s="385" t="s">
        <v>36</v>
      </c>
      <c r="B64" s="386"/>
      <c r="C64" s="386"/>
      <c r="D64" s="387"/>
      <c r="E64" s="385" t="str">
        <f>IF(A64&lt;&gt;"Polska","nie dotyczy","(wybierz z listy)")</f>
        <v>nie dotyczy</v>
      </c>
      <c r="F64" s="386"/>
      <c r="G64" s="386"/>
      <c r="H64" s="386"/>
      <c r="I64" s="387"/>
      <c r="J64" s="388" t="str">
        <f>IF(A64="Polska","","nie dotyczy")</f>
        <v>nie dotyczy</v>
      </c>
      <c r="K64" s="389"/>
      <c r="L64" s="388" t="str">
        <f>IF(A64="Polska","","nie dotyczy")</f>
        <v>nie dotyczy</v>
      </c>
      <c r="M64" s="389"/>
      <c r="O64" s="413"/>
    </row>
    <row r="65" spans="1:16" ht="9.9499999999999993" customHeight="1">
      <c r="A65" s="358" t="s">
        <v>287</v>
      </c>
      <c r="B65" s="359"/>
      <c r="C65" s="359"/>
      <c r="D65" s="360"/>
      <c r="E65" s="358" t="s">
        <v>288</v>
      </c>
      <c r="F65" s="359"/>
      <c r="G65" s="359"/>
      <c r="H65" s="359"/>
      <c r="I65" s="360"/>
      <c r="J65" s="358" t="s">
        <v>289</v>
      </c>
      <c r="K65" s="360"/>
      <c r="L65" s="358" t="s">
        <v>290</v>
      </c>
      <c r="M65" s="360"/>
    </row>
    <row r="66" spans="1:16" ht="15.95" customHeight="1">
      <c r="A66" s="355"/>
      <c r="B66" s="356"/>
      <c r="C66" s="356"/>
      <c r="D66" s="357"/>
      <c r="E66" s="355"/>
      <c r="F66" s="356"/>
      <c r="G66" s="356"/>
      <c r="H66" s="356"/>
      <c r="I66" s="357"/>
      <c r="J66" s="355"/>
      <c r="K66" s="357"/>
      <c r="L66" s="355"/>
      <c r="M66" s="357"/>
    </row>
    <row r="67" spans="1:16" ht="9.9499999999999993" customHeight="1">
      <c r="A67" s="358" t="s">
        <v>291</v>
      </c>
      <c r="B67" s="359"/>
      <c r="C67" s="359"/>
      <c r="D67" s="360"/>
      <c r="E67" s="358" t="s">
        <v>292</v>
      </c>
      <c r="F67" s="359"/>
      <c r="G67" s="359"/>
      <c r="H67" s="359"/>
      <c r="I67" s="360"/>
      <c r="J67" s="443" t="s">
        <v>293</v>
      </c>
      <c r="K67" s="444"/>
      <c r="L67" s="429" t="s">
        <v>294</v>
      </c>
      <c r="M67" s="430"/>
    </row>
    <row r="68" spans="1:16" ht="15.95" customHeight="1">
      <c r="A68" s="355"/>
      <c r="B68" s="356"/>
      <c r="C68" s="356"/>
      <c r="D68" s="357"/>
      <c r="E68" s="355"/>
      <c r="F68" s="356"/>
      <c r="G68" s="356"/>
      <c r="H68" s="356"/>
      <c r="I68" s="357"/>
      <c r="J68" s="435"/>
      <c r="K68" s="437"/>
      <c r="L68" s="435"/>
      <c r="M68" s="437"/>
    </row>
    <row r="69" spans="1:16" ht="12" customHeight="1">
      <c r="A69" s="438" t="s">
        <v>295</v>
      </c>
      <c r="B69" s="439"/>
      <c r="C69" s="439"/>
      <c r="D69" s="439"/>
      <c r="E69" s="439"/>
      <c r="F69" s="439"/>
      <c r="G69" s="439"/>
      <c r="H69" s="439"/>
      <c r="I69" s="440"/>
      <c r="J69" s="441" t="s">
        <v>296</v>
      </c>
      <c r="K69" s="442"/>
      <c r="L69" s="442"/>
      <c r="M69" s="430"/>
    </row>
    <row r="70" spans="1:16" ht="15.95" customHeight="1">
      <c r="A70" s="435"/>
      <c r="B70" s="436"/>
      <c r="C70" s="436"/>
      <c r="D70" s="436"/>
      <c r="E70" s="436"/>
      <c r="F70" s="436"/>
      <c r="G70" s="436"/>
      <c r="H70" s="436"/>
      <c r="I70" s="437"/>
      <c r="J70" s="435"/>
      <c r="K70" s="436"/>
      <c r="L70" s="436"/>
      <c r="M70" s="437"/>
    </row>
    <row r="71" spans="1:16" s="17" customFormat="1" ht="20.100000000000001" customHeight="1">
      <c r="A71" s="54" t="s">
        <v>297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8" t="s">
        <v>298</v>
      </c>
      <c r="B72" s="359"/>
      <c r="C72" s="359"/>
      <c r="D72" s="359"/>
      <c r="E72" s="360"/>
      <c r="F72" s="358" t="s">
        <v>299</v>
      </c>
      <c r="G72" s="359"/>
      <c r="H72" s="359"/>
      <c r="I72" s="359"/>
      <c r="J72" s="360"/>
      <c r="K72" s="358" t="s">
        <v>300</v>
      </c>
      <c r="L72" s="359"/>
      <c r="M72" s="360"/>
    </row>
    <row r="73" spans="1:16" ht="15.95" customHeight="1">
      <c r="A73" s="355"/>
      <c r="B73" s="356"/>
      <c r="C73" s="356"/>
      <c r="D73" s="356"/>
      <c r="E73" s="357"/>
      <c r="F73" s="355"/>
      <c r="G73" s="356"/>
      <c r="H73" s="356"/>
      <c r="I73" s="356"/>
      <c r="J73" s="357"/>
      <c r="K73" s="355"/>
      <c r="L73" s="356"/>
      <c r="M73" s="357"/>
    </row>
    <row r="74" spans="1:16" ht="9.9499999999999993" customHeight="1">
      <c r="A74" s="417" t="s">
        <v>301</v>
      </c>
      <c r="B74" s="418"/>
      <c r="C74" s="418"/>
      <c r="D74" s="418"/>
      <c r="E74" s="419"/>
      <c r="F74" s="417" t="s">
        <v>302</v>
      </c>
      <c r="G74" s="418"/>
      <c r="H74" s="418"/>
      <c r="I74" s="418"/>
      <c r="J74" s="418"/>
      <c r="K74" s="418"/>
      <c r="L74" s="418"/>
      <c r="M74" s="419"/>
    </row>
    <row r="75" spans="1:16" ht="15.95" customHeight="1">
      <c r="A75" s="432"/>
      <c r="B75" s="433"/>
      <c r="C75" s="433"/>
      <c r="D75" s="433"/>
      <c r="E75" s="434"/>
      <c r="F75" s="432"/>
      <c r="G75" s="433"/>
      <c r="H75" s="433"/>
      <c r="I75" s="433"/>
      <c r="J75" s="433"/>
      <c r="K75" s="433"/>
      <c r="L75" s="433"/>
      <c r="M75" s="434"/>
    </row>
    <row r="76" spans="1:16" ht="20.25" customHeight="1">
      <c r="A76" s="361" t="s">
        <v>192</v>
      </c>
      <c r="B76" s="361"/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</row>
    <row r="77" spans="1:16" ht="20.100000000000001" customHeight="1">
      <c r="A77" s="362" t="s">
        <v>103</v>
      </c>
      <c r="B77" s="362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</row>
    <row r="78" spans="1:16" s="17" customFormat="1" ht="24" customHeight="1">
      <c r="A78" s="222" t="s">
        <v>13</v>
      </c>
      <c r="B78" s="353" t="s">
        <v>108</v>
      </c>
      <c r="C78" s="353"/>
      <c r="D78" s="353"/>
      <c r="E78" s="408" t="s">
        <v>109</v>
      </c>
      <c r="F78" s="408"/>
      <c r="G78" s="408"/>
      <c r="H78" s="408"/>
      <c r="I78" s="408"/>
      <c r="J78" s="408"/>
      <c r="K78" s="408"/>
      <c r="L78" s="408"/>
      <c r="M78" s="408"/>
    </row>
    <row r="79" spans="1:16" s="17" customFormat="1" ht="24" customHeight="1">
      <c r="A79" s="222" t="s">
        <v>14</v>
      </c>
      <c r="B79" s="182" t="s">
        <v>104</v>
      </c>
      <c r="C79" s="363"/>
      <c r="D79" s="364"/>
      <c r="E79" s="15" t="s">
        <v>233</v>
      </c>
      <c r="F79" s="66"/>
      <c r="G79" s="183"/>
      <c r="H79" s="14" t="s">
        <v>39</v>
      </c>
      <c r="I79" s="59"/>
      <c r="J79" s="182"/>
      <c r="K79" s="182"/>
      <c r="L79" s="182"/>
      <c r="M79" s="182"/>
      <c r="P79" s="60" t="str">
        <f>CONCATENATE(C79,E79,F79,G79,H79,I79)</f>
        <v>- 6935 - UM/</v>
      </c>
    </row>
    <row r="80" spans="1:16" s="17" customFormat="1" ht="24" customHeight="1">
      <c r="A80" s="222" t="s">
        <v>15</v>
      </c>
      <c r="B80" s="365" t="s">
        <v>105</v>
      </c>
      <c r="C80" s="365"/>
      <c r="D80" s="365"/>
      <c r="E80" s="365"/>
      <c r="F80" s="365"/>
      <c r="G80" s="365"/>
      <c r="H80" s="365"/>
      <c r="I80" s="365"/>
      <c r="J80" s="366"/>
      <c r="K80" s="367"/>
      <c r="L80" s="182"/>
      <c r="M80" s="182"/>
    </row>
    <row r="81" spans="1:16" s="17" customFormat="1" ht="24" customHeight="1">
      <c r="A81" s="222" t="s">
        <v>16</v>
      </c>
      <c r="B81" s="353" t="s">
        <v>106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68"/>
      <c r="M81" s="369"/>
    </row>
    <row r="82" spans="1:16" s="17" customFormat="1" ht="24" customHeight="1">
      <c r="A82" s="222" t="s">
        <v>17</v>
      </c>
      <c r="B82" s="353" t="s">
        <v>107</v>
      </c>
      <c r="C82" s="353"/>
      <c r="D82" s="353"/>
      <c r="E82" s="353"/>
      <c r="F82" s="353"/>
      <c r="G82" s="353"/>
      <c r="H82" s="353"/>
      <c r="I82" s="353"/>
      <c r="J82" s="353"/>
      <c r="K82" s="353"/>
      <c r="L82" s="368"/>
      <c r="M82" s="369"/>
    </row>
    <row r="83" spans="1:16" s="17" customFormat="1" ht="9.9499999999999993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</row>
    <row r="84" spans="1:16" s="56" customFormat="1" ht="30" customHeight="1">
      <c r="A84" s="409" t="s">
        <v>306</v>
      </c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</row>
    <row r="85" spans="1:16" s="56" customFormat="1" ht="24" customHeight="1">
      <c r="A85" s="222" t="s">
        <v>13</v>
      </c>
      <c r="B85" s="353" t="s">
        <v>112</v>
      </c>
      <c r="C85" s="353"/>
      <c r="D85" s="353"/>
      <c r="E85" s="353"/>
      <c r="F85" s="353"/>
      <c r="G85" s="353"/>
      <c r="H85" s="353"/>
      <c r="I85" s="182"/>
      <c r="J85" s="58" t="s">
        <v>110</v>
      </c>
      <c r="K85" s="181" t="str">
        <f>IF(J80&lt;&gt;"",J80,"")</f>
        <v/>
      </c>
      <c r="L85" s="58" t="s">
        <v>111</v>
      </c>
      <c r="M85" s="233"/>
    </row>
    <row r="86" spans="1:16" s="56" customFormat="1" ht="24" customHeight="1">
      <c r="A86" s="222" t="s">
        <v>14</v>
      </c>
      <c r="B86" s="353" t="s">
        <v>99</v>
      </c>
      <c r="C86" s="353"/>
      <c r="D86" s="353"/>
      <c r="E86" s="353"/>
      <c r="F86" s="353"/>
      <c r="G86" s="353"/>
      <c r="H86" s="353"/>
      <c r="I86" s="353"/>
      <c r="J86" s="353"/>
      <c r="K86" s="353"/>
      <c r="L86" s="368"/>
      <c r="M86" s="369"/>
    </row>
    <row r="87" spans="1:16" s="56" customFormat="1" ht="24" customHeight="1">
      <c r="A87" s="222" t="s">
        <v>15</v>
      </c>
      <c r="B87" s="353" t="s">
        <v>100</v>
      </c>
      <c r="C87" s="353"/>
      <c r="D87" s="353"/>
      <c r="E87" s="353"/>
      <c r="F87" s="353"/>
      <c r="G87" s="353"/>
      <c r="H87" s="353"/>
      <c r="I87" s="353"/>
      <c r="J87" s="353"/>
      <c r="K87" s="353"/>
      <c r="L87" s="402">
        <f>L86-L88</f>
        <v>0</v>
      </c>
      <c r="M87" s="403"/>
    </row>
    <row r="88" spans="1:16" s="17" customFormat="1" ht="24" customHeight="1">
      <c r="A88" s="223" t="s">
        <v>16</v>
      </c>
      <c r="B88" s="353" t="s">
        <v>101</v>
      </c>
      <c r="C88" s="353"/>
      <c r="D88" s="353"/>
      <c r="E88" s="353"/>
      <c r="F88" s="353"/>
      <c r="G88" s="353"/>
      <c r="H88" s="353"/>
      <c r="I88" s="353"/>
      <c r="J88" s="353"/>
      <c r="K88" s="353"/>
      <c r="L88" s="368"/>
      <c r="M88" s="369"/>
    </row>
    <row r="89" spans="1:16" s="17" customFormat="1" ht="24" customHeight="1">
      <c r="A89" s="222"/>
      <c r="B89" s="353" t="s">
        <v>134</v>
      </c>
      <c r="C89" s="353"/>
      <c r="D89" s="353"/>
      <c r="E89" s="353"/>
      <c r="F89" s="353"/>
      <c r="G89" s="353"/>
      <c r="H89" s="353"/>
      <c r="I89" s="353"/>
      <c r="J89" s="353"/>
      <c r="K89" s="353"/>
      <c r="L89" s="368"/>
      <c r="M89" s="369"/>
    </row>
    <row r="90" spans="1:16" s="17" customFormat="1" ht="24" customHeight="1">
      <c r="A90" s="223" t="s">
        <v>17</v>
      </c>
      <c r="B90" s="353" t="s">
        <v>102</v>
      </c>
      <c r="C90" s="353"/>
      <c r="D90" s="353"/>
      <c r="E90" s="353"/>
      <c r="F90" s="353"/>
      <c r="G90" s="353"/>
      <c r="H90" s="353"/>
      <c r="I90" s="353"/>
      <c r="J90" s="353"/>
      <c r="K90" s="353"/>
      <c r="L90" s="368"/>
      <c r="M90" s="369"/>
    </row>
    <row r="91" spans="1:16" s="17" customFormat="1" ht="24" customHeight="1">
      <c r="A91" s="222"/>
      <c r="B91" s="353" t="s">
        <v>113</v>
      </c>
      <c r="C91" s="353"/>
      <c r="D91" s="353"/>
      <c r="E91" s="353"/>
      <c r="F91" s="353"/>
      <c r="G91" s="353"/>
      <c r="H91" s="353"/>
      <c r="I91" s="353"/>
      <c r="J91" s="353"/>
      <c r="K91" s="353"/>
      <c r="L91" s="368"/>
      <c r="M91" s="369"/>
    </row>
    <row r="92" spans="1:16" s="17" customFormat="1" ht="24" customHeight="1">
      <c r="A92" s="222"/>
      <c r="B92" s="353" t="s">
        <v>114</v>
      </c>
      <c r="C92" s="353"/>
      <c r="D92" s="353"/>
      <c r="E92" s="353"/>
      <c r="F92" s="353"/>
      <c r="G92" s="353"/>
      <c r="H92" s="353"/>
      <c r="I92" s="353"/>
      <c r="J92" s="353"/>
      <c r="K92" s="353"/>
      <c r="L92" s="368"/>
      <c r="M92" s="369"/>
      <c r="N92" s="89"/>
      <c r="O92" s="90"/>
    </row>
    <row r="93" spans="1:16" s="17" customFormat="1" ht="24" customHeight="1">
      <c r="A93" s="222" t="s">
        <v>6</v>
      </c>
      <c r="B93" s="353" t="s">
        <v>303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68"/>
      <c r="M93" s="369"/>
      <c r="N93" s="89"/>
      <c r="O93" s="90"/>
    </row>
    <row r="94" spans="1:16" s="17" customFormat="1" ht="24" customHeight="1">
      <c r="A94" s="222" t="s">
        <v>18</v>
      </c>
      <c r="B94" s="353" t="s">
        <v>152</v>
      </c>
      <c r="C94" s="353"/>
      <c r="D94" s="353"/>
      <c r="E94" s="353"/>
      <c r="F94" s="353"/>
      <c r="G94" s="353"/>
      <c r="H94" s="353"/>
      <c r="I94" s="353"/>
      <c r="J94" s="353"/>
      <c r="K94" s="353"/>
      <c r="L94" s="368"/>
      <c r="M94" s="369"/>
      <c r="N94" s="104"/>
      <c r="O94" s="103"/>
    </row>
    <row r="95" spans="1:16" s="17" customFormat="1" ht="24" customHeight="1">
      <c r="A95" s="222"/>
      <c r="B95" s="353" t="s">
        <v>304</v>
      </c>
      <c r="C95" s="353"/>
      <c r="D95" s="353"/>
      <c r="E95" s="353"/>
      <c r="F95" s="353"/>
      <c r="G95" s="353"/>
      <c r="H95" s="353"/>
      <c r="I95" s="353"/>
      <c r="J95" s="353"/>
      <c r="K95" s="353"/>
      <c r="L95" s="410"/>
      <c r="M95" s="411"/>
      <c r="N95" s="91"/>
      <c r="O95" s="92"/>
      <c r="P95" s="88"/>
    </row>
    <row r="96" spans="1:16" s="17" customFormat="1" ht="24" customHeight="1">
      <c r="A96" s="222"/>
      <c r="B96" s="353" t="s">
        <v>305</v>
      </c>
      <c r="C96" s="353"/>
      <c r="D96" s="353"/>
      <c r="E96" s="353"/>
      <c r="F96" s="353"/>
      <c r="G96" s="353"/>
      <c r="H96" s="353"/>
      <c r="I96" s="353"/>
      <c r="J96" s="353"/>
      <c r="K96" s="353"/>
      <c r="L96" s="410"/>
      <c r="M96" s="411"/>
      <c r="N96" s="398"/>
      <c r="O96" s="398"/>
    </row>
    <row r="97" spans="1:15" ht="9.9499999999999993" customHeight="1">
      <c r="A97" s="223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</row>
    <row r="98" spans="1:15" s="17" customFormat="1" ht="30" customHeight="1">
      <c r="A98" s="420" t="s">
        <v>308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421"/>
      <c r="N98" s="401" t="s">
        <v>307</v>
      </c>
      <c r="O98" s="401"/>
    </row>
    <row r="99" spans="1:15" ht="15.95" customHeight="1">
      <c r="A99" s="130" t="s">
        <v>309</v>
      </c>
      <c r="B99" s="116"/>
      <c r="C99" s="2"/>
      <c r="D99" s="2"/>
      <c r="E99" s="2"/>
      <c r="F99" s="406"/>
      <c r="G99" s="407"/>
      <c r="H99" s="2"/>
      <c r="I99" s="2"/>
      <c r="J99" s="2"/>
      <c r="K99" s="2"/>
      <c r="L99" s="2"/>
      <c r="M99" s="2"/>
      <c r="N99" s="401"/>
      <c r="O99" s="401"/>
    </row>
    <row r="100" spans="1:15" ht="15.95" customHeight="1">
      <c r="A100" s="130" t="s">
        <v>97</v>
      </c>
      <c r="B100" s="130"/>
      <c r="C100" s="2"/>
      <c r="D100" s="2"/>
      <c r="E100" s="2"/>
      <c r="F100" s="374"/>
      <c r="G100" s="375"/>
      <c r="H100" s="375"/>
      <c r="I100" s="375"/>
      <c r="J100" s="376"/>
      <c r="K100" s="2"/>
      <c r="L100" s="2"/>
      <c r="M100" s="2"/>
      <c r="N100" s="401"/>
      <c r="O100" s="401"/>
    </row>
    <row r="101" spans="1:15" ht="15.95" customHeight="1">
      <c r="A101" s="54" t="s">
        <v>310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251</v>
      </c>
      <c r="L101" s="54"/>
      <c r="M101" s="54"/>
      <c r="N101" s="401"/>
      <c r="O101" s="401"/>
    </row>
    <row r="102" spans="1:15" ht="15.95" customHeight="1">
      <c r="A102" s="422"/>
      <c r="B102" s="423"/>
      <c r="C102" s="423"/>
      <c r="D102" s="423"/>
      <c r="E102" s="423"/>
      <c r="F102" s="423"/>
      <c r="G102" s="423"/>
      <c r="H102" s="423"/>
      <c r="I102" s="424"/>
      <c r="J102" s="2"/>
      <c r="K102" s="393"/>
      <c r="L102" s="394"/>
      <c r="M102" s="221"/>
      <c r="N102" s="401"/>
      <c r="O102" s="401"/>
    </row>
    <row r="103" spans="1:15" ht="15.95" customHeight="1">
      <c r="A103" s="425"/>
      <c r="B103" s="426"/>
      <c r="C103" s="426"/>
      <c r="D103" s="426"/>
      <c r="E103" s="426"/>
      <c r="F103" s="426"/>
      <c r="G103" s="426"/>
      <c r="H103" s="426"/>
      <c r="I103" s="427"/>
      <c r="J103" s="2"/>
      <c r="K103" s="130" t="s">
        <v>98</v>
      </c>
      <c r="L103" s="130"/>
      <c r="M103" s="2"/>
      <c r="N103" s="401"/>
      <c r="O103" s="401"/>
    </row>
    <row r="104" spans="1:15" ht="15.95" customHeight="1">
      <c r="A104" s="425"/>
      <c r="B104" s="426"/>
      <c r="C104" s="426"/>
      <c r="D104" s="426"/>
      <c r="E104" s="426"/>
      <c r="F104" s="426"/>
      <c r="G104" s="426"/>
      <c r="H104" s="426"/>
      <c r="I104" s="427"/>
      <c r="J104" s="2"/>
      <c r="K104" s="350"/>
      <c r="L104" s="351"/>
      <c r="M104" s="2"/>
      <c r="N104" s="401"/>
      <c r="O104" s="401"/>
    </row>
    <row r="105" spans="1:15" ht="15.95" customHeight="1">
      <c r="A105" s="355"/>
      <c r="B105" s="356"/>
      <c r="C105" s="356"/>
      <c r="D105" s="356"/>
      <c r="E105" s="356"/>
      <c r="F105" s="356"/>
      <c r="G105" s="356"/>
      <c r="H105" s="356"/>
      <c r="I105" s="357"/>
      <c r="J105" s="2"/>
      <c r="K105" s="54"/>
      <c r="L105" s="54"/>
      <c r="M105" s="2"/>
      <c r="N105" s="401"/>
      <c r="O105" s="401"/>
    </row>
    <row r="106" spans="1:15" ht="24" customHeight="1">
      <c r="A106" s="225" t="s">
        <v>311</v>
      </c>
      <c r="B106" s="184"/>
      <c r="C106" s="184"/>
      <c r="D106" s="184"/>
      <c r="E106" s="184"/>
      <c r="F106" s="184"/>
      <c r="G106" s="184"/>
      <c r="H106" s="184"/>
      <c r="I106" s="184"/>
      <c r="J106" s="2"/>
      <c r="K106" s="54"/>
      <c r="L106" s="54"/>
      <c r="M106" s="2"/>
    </row>
    <row r="107" spans="1:15" ht="24" customHeight="1">
      <c r="A107" s="226" t="s">
        <v>312</v>
      </c>
      <c r="B107" s="54" t="s">
        <v>99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354"/>
      <c r="M107" s="354"/>
    </row>
    <row r="108" spans="1:15" ht="24" customHeight="1">
      <c r="A108" s="226" t="s">
        <v>313</v>
      </c>
      <c r="B108" s="54" t="s">
        <v>100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05">
        <f>L107-L109</f>
        <v>0</v>
      </c>
      <c r="M108" s="405"/>
    </row>
    <row r="109" spans="1:15" s="55" customFormat="1" ht="24" customHeight="1">
      <c r="A109" s="227" t="s">
        <v>314</v>
      </c>
      <c r="B109" s="414" t="s">
        <v>101</v>
      </c>
      <c r="C109" s="414"/>
      <c r="D109" s="414"/>
      <c r="E109" s="414"/>
      <c r="F109" s="414"/>
      <c r="G109" s="414"/>
      <c r="H109" s="414"/>
      <c r="I109" s="414"/>
      <c r="J109" s="414"/>
      <c r="K109" s="414"/>
      <c r="L109" s="354"/>
      <c r="M109" s="354"/>
    </row>
    <row r="110" spans="1:15" ht="24" customHeight="1">
      <c r="A110" s="226"/>
      <c r="B110" s="54" t="s">
        <v>315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354"/>
      <c r="M110" s="354"/>
    </row>
    <row r="111" spans="1:15" s="55" customFormat="1" ht="24" customHeight="1">
      <c r="A111" s="227" t="s">
        <v>316</v>
      </c>
      <c r="B111" s="414" t="s">
        <v>102</v>
      </c>
      <c r="C111" s="414"/>
      <c r="D111" s="414"/>
      <c r="E111" s="414"/>
      <c r="F111" s="414"/>
      <c r="G111" s="414"/>
      <c r="H111" s="414"/>
      <c r="I111" s="414"/>
      <c r="J111" s="414"/>
      <c r="K111" s="414"/>
      <c r="L111" s="354"/>
      <c r="M111" s="354"/>
    </row>
    <row r="112" spans="1:15" ht="24" customHeight="1">
      <c r="A112" s="226"/>
      <c r="B112" s="54" t="s">
        <v>317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05">
        <f>IF(L114&gt;0,L111,ROUNDDOWN(L111*0.6363,2))</f>
        <v>0</v>
      </c>
      <c r="M112" s="405"/>
    </row>
    <row r="113" spans="1:16" ht="24" customHeight="1">
      <c r="A113" s="226"/>
      <c r="B113" s="54" t="s">
        <v>318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05">
        <f>IF(L114&gt;0,0,L111-L112)</f>
        <v>0</v>
      </c>
      <c r="M113" s="405"/>
    </row>
    <row r="114" spans="1:16" ht="24" customHeight="1">
      <c r="A114" s="226" t="s">
        <v>319</v>
      </c>
      <c r="B114" s="353" t="s">
        <v>320</v>
      </c>
      <c r="C114" s="353"/>
      <c r="D114" s="353"/>
      <c r="E114" s="353"/>
      <c r="F114" s="353"/>
      <c r="G114" s="353"/>
      <c r="H114" s="353"/>
      <c r="I114" s="353"/>
      <c r="J114" s="353"/>
      <c r="K114" s="353"/>
      <c r="L114" s="354"/>
      <c r="M114" s="354"/>
    </row>
    <row r="115" spans="1:16" s="55" customFormat="1" ht="24" customHeight="1">
      <c r="A115" s="223" t="s">
        <v>321</v>
      </c>
      <c r="B115" s="415" t="s">
        <v>152</v>
      </c>
      <c r="C115" s="415"/>
      <c r="D115" s="415"/>
      <c r="E115" s="415"/>
      <c r="F115" s="415"/>
      <c r="G115" s="415"/>
      <c r="H115" s="415"/>
      <c r="I115" s="415"/>
      <c r="J115" s="415"/>
      <c r="K115" s="415"/>
      <c r="L115" s="354"/>
      <c r="M115" s="354"/>
      <c r="N115" s="104"/>
      <c r="O115" s="103"/>
    </row>
    <row r="116" spans="1:16" s="17" customFormat="1" ht="24" customHeight="1">
      <c r="A116" s="226"/>
      <c r="B116" s="399" t="s">
        <v>322</v>
      </c>
      <c r="C116" s="400"/>
      <c r="D116" s="400"/>
      <c r="E116" s="400"/>
      <c r="F116" s="400"/>
      <c r="G116" s="400"/>
      <c r="H116" s="400"/>
      <c r="I116" s="400"/>
      <c r="J116" s="400"/>
      <c r="K116" s="400"/>
      <c r="L116" s="404"/>
      <c r="M116" s="404"/>
      <c r="N116" s="91"/>
      <c r="O116" s="92"/>
      <c r="P116" s="86"/>
    </row>
    <row r="117" spans="1:16" s="55" customFormat="1" ht="24" customHeight="1">
      <c r="A117" s="223"/>
      <c r="B117" s="415" t="s">
        <v>323</v>
      </c>
      <c r="C117" s="416"/>
      <c r="D117" s="416"/>
      <c r="E117" s="416"/>
      <c r="F117" s="416"/>
      <c r="G117" s="416"/>
      <c r="H117" s="416"/>
      <c r="I117" s="416"/>
      <c r="J117" s="416"/>
      <c r="K117" s="416"/>
      <c r="L117" s="404"/>
      <c r="M117" s="404"/>
      <c r="N117" s="398"/>
      <c r="O117" s="398"/>
    </row>
    <row r="118" spans="1:16" s="10" customFormat="1" ht="15.95" customHeight="1"/>
  </sheetData>
  <sheetProtection algorithmName="SHA-512" hashValue="qk7+JItXu0HTQ0n1y6GP1DgVniNxSvptiSuR5h9xsrmySsSsx9BunaEkK/u0RlcfSosxcIPg8dsFH4AVklWUBQ==" saltValue="isMNCFraN4SaOVf6hNa0Zw==" spinCount="100000" sheet="1" objects="1" scenarios="1" formatCells="0" formatColumns="0" formatRows="0" insertRows="0" deleteRows="0" sort="0" autoFilter="0" pivotTables="0"/>
  <mergeCells count="211">
    <mergeCell ref="E36:I36"/>
    <mergeCell ref="J36:K36"/>
    <mergeCell ref="L36:M36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B54:F54"/>
    <mergeCell ref="G54:J54"/>
    <mergeCell ref="K54:M54"/>
    <mergeCell ref="B55:F55"/>
    <mergeCell ref="G55:J55"/>
    <mergeCell ref="K55:M55"/>
    <mergeCell ref="B56:F56"/>
    <mergeCell ref="G56:J56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A39:D39"/>
    <mergeCell ref="E39:I39"/>
    <mergeCell ref="J39:K39"/>
    <mergeCell ref="L39:M39"/>
    <mergeCell ref="A40:D40"/>
    <mergeCell ref="E68:I68"/>
    <mergeCell ref="E46:I46"/>
    <mergeCell ref="J46:K46"/>
    <mergeCell ref="L46:M46"/>
    <mergeCell ref="A63:D63"/>
    <mergeCell ref="E63:I63"/>
    <mergeCell ref="J63:K63"/>
    <mergeCell ref="L63:M63"/>
    <mergeCell ref="L67:M67"/>
    <mergeCell ref="A64:D64"/>
    <mergeCell ref="E64:I64"/>
    <mergeCell ref="J64:K64"/>
    <mergeCell ref="L64:M64"/>
    <mergeCell ref="A65:D65"/>
    <mergeCell ref="E65:I65"/>
    <mergeCell ref="J65:K65"/>
    <mergeCell ref="L65:M65"/>
    <mergeCell ref="A66:D66"/>
    <mergeCell ref="E66:I66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J45:K4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L81:M81"/>
    <mergeCell ref="A21:K21"/>
    <mergeCell ref="L21:M21"/>
    <mergeCell ref="A22:K22"/>
    <mergeCell ref="L22:M22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B81:K81"/>
    <mergeCell ref="B82:K82"/>
  </mergeCells>
  <conditionalFormatting sqref="L90:M90">
    <cfRule type="cellIs" dxfId="1" priority="2" operator="greaterThan">
      <formula>$L$91+$L$92</formula>
    </cfRule>
  </conditionalFormatting>
  <conditionalFormatting sqref="L111:M111">
    <cfRule type="cellIs" dxfId="0" priority="1" operator="greaterThan">
      <formula>$L$112+$L$113</formula>
    </cfRule>
  </conditionalFormatting>
  <dataValidations disablePrompts="1" xWindow="810" yWindow="550" count="44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91:M91 L112:M112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93:M94">
      <formula1>L89</formula1>
    </dataValidation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11:M111">
      <formula1>L109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type="decimal" operator="equal" allowBlank="1" showInputMessage="1" showErrorMessage="1" errorTitle="Błąd!" error="Suma środków EFRROW oraz krajowych powinna być równa wnioskowanej kwocie pomocy." sqref="L92:M92 L113:M113">
      <formula1>L90-L91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90:M90">
      <formula1>L88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14:M114">
      <formula1>L111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5" t="s">
        <v>324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236"/>
    </row>
    <row r="2" spans="1:16" ht="30" customHeight="1">
      <c r="A2" s="461" t="s">
        <v>11</v>
      </c>
      <c r="B2" s="461" t="s">
        <v>117</v>
      </c>
      <c r="C2" s="461" t="s">
        <v>118</v>
      </c>
      <c r="D2" s="461" t="s">
        <v>119</v>
      </c>
      <c r="E2" s="461" t="s">
        <v>325</v>
      </c>
      <c r="F2" s="461" t="s">
        <v>120</v>
      </c>
      <c r="G2" s="461" t="s">
        <v>121</v>
      </c>
      <c r="H2" s="461" t="s">
        <v>122</v>
      </c>
      <c r="I2" s="461" t="s">
        <v>123</v>
      </c>
      <c r="J2" s="461" t="s">
        <v>326</v>
      </c>
      <c r="K2" s="461" t="s">
        <v>124</v>
      </c>
      <c r="L2" s="461" t="s">
        <v>115</v>
      </c>
      <c r="M2" s="461" t="s">
        <v>116</v>
      </c>
      <c r="N2" s="461"/>
      <c r="O2" s="462" t="s">
        <v>329</v>
      </c>
    </row>
    <row r="3" spans="1:16" s="78" customFormat="1" ht="30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188" t="s">
        <v>327</v>
      </c>
      <c r="N3" s="188" t="s">
        <v>328</v>
      </c>
      <c r="O3" s="462"/>
    </row>
    <row r="4" spans="1:16" s="79" customFormat="1">
      <c r="A4" s="46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34"/>
      <c r="F5" s="76"/>
      <c r="G5" s="71"/>
      <c r="H5" s="71"/>
      <c r="I5" s="71"/>
      <c r="J5" s="234"/>
      <c r="K5" s="71" t="s">
        <v>126</v>
      </c>
      <c r="L5" s="75"/>
      <c r="M5" s="121" t="e">
        <f>VLOOKUP(V_WF!I5,VI_ZRF!A:K,9,FALSE)</f>
        <v>#N/A</v>
      </c>
      <c r="N5" s="121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34"/>
      <c r="F6" s="76"/>
      <c r="G6" s="71"/>
      <c r="H6" s="71"/>
      <c r="I6" s="71"/>
      <c r="J6" s="234"/>
      <c r="K6" s="71" t="s">
        <v>126</v>
      </c>
      <c r="L6" s="75"/>
      <c r="M6" s="121" t="e">
        <f>VLOOKUP(V_WF!I6,VI_ZRF!A:K,9,FALSE)</f>
        <v>#N/A</v>
      </c>
      <c r="N6" s="121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34"/>
      <c r="F7" s="76"/>
      <c r="G7" s="71"/>
      <c r="H7" s="71"/>
      <c r="I7" s="71"/>
      <c r="J7" s="234"/>
      <c r="K7" s="71" t="s">
        <v>126</v>
      </c>
      <c r="L7" s="75"/>
      <c r="M7" s="121" t="e">
        <f>VLOOKUP(V_WF!I7,VI_ZRF!A:K,9,FALSE)</f>
        <v>#N/A</v>
      </c>
      <c r="N7" s="121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34"/>
      <c r="F8" s="76"/>
      <c r="G8" s="71"/>
      <c r="H8" s="71"/>
      <c r="I8" s="71"/>
      <c r="J8" s="234"/>
      <c r="K8" s="71" t="s">
        <v>126</v>
      </c>
      <c r="L8" s="75"/>
      <c r="M8" s="121" t="e">
        <f>VLOOKUP(V_WF!I8,VI_ZRF!A:K,9,FALSE)</f>
        <v>#N/A</v>
      </c>
      <c r="N8" s="121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34"/>
      <c r="F9" s="76"/>
      <c r="G9" s="71"/>
      <c r="H9" s="71"/>
      <c r="I9" s="71"/>
      <c r="J9" s="234"/>
      <c r="K9" s="71" t="s">
        <v>126</v>
      </c>
      <c r="L9" s="75"/>
      <c r="M9" s="121" t="e">
        <f>VLOOKUP(V_WF!I9,VI_ZRF!A:K,9,FALSE)</f>
        <v>#N/A</v>
      </c>
      <c r="N9" s="121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34"/>
      <c r="F10" s="76"/>
      <c r="G10" s="71"/>
      <c r="H10" s="71"/>
      <c r="I10" s="71"/>
      <c r="J10" s="234"/>
      <c r="K10" s="71" t="s">
        <v>126</v>
      </c>
      <c r="L10" s="75"/>
      <c r="M10" s="121" t="e">
        <f>VLOOKUP(V_WF!I10,VI_ZRF!A:K,9,FALSE)</f>
        <v>#N/A</v>
      </c>
      <c r="N10" s="121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34"/>
      <c r="F11" s="76"/>
      <c r="G11" s="71"/>
      <c r="H11" s="71"/>
      <c r="I11" s="71"/>
      <c r="J11" s="234"/>
      <c r="K11" s="71" t="s">
        <v>126</v>
      </c>
      <c r="L11" s="75"/>
      <c r="M11" s="121" t="e">
        <f>VLOOKUP(V_WF!I11,VI_ZRF!A:K,9,FALSE)</f>
        <v>#N/A</v>
      </c>
      <c r="N11" s="121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34"/>
      <c r="F12" s="76"/>
      <c r="G12" s="71"/>
      <c r="H12" s="71"/>
      <c r="I12" s="71"/>
      <c r="J12" s="234"/>
      <c r="K12" s="71" t="s">
        <v>126</v>
      </c>
      <c r="L12" s="75"/>
      <c r="M12" s="121" t="e">
        <f>VLOOKUP(V_WF!I12,VI_ZRF!A:K,9,FALSE)</f>
        <v>#N/A</v>
      </c>
      <c r="N12" s="121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34"/>
      <c r="F13" s="76"/>
      <c r="G13" s="71"/>
      <c r="H13" s="71"/>
      <c r="I13" s="71"/>
      <c r="J13" s="234"/>
      <c r="K13" s="71" t="s">
        <v>126</v>
      </c>
      <c r="L13" s="75"/>
      <c r="M13" s="121" t="e">
        <f>VLOOKUP(V_WF!I13,VI_ZRF!A:K,9,FALSE)</f>
        <v>#N/A</v>
      </c>
      <c r="N13" s="121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34"/>
      <c r="F14" s="76"/>
      <c r="G14" s="71"/>
      <c r="H14" s="71"/>
      <c r="I14" s="71"/>
      <c r="J14" s="234"/>
      <c r="K14" s="71" t="s">
        <v>126</v>
      </c>
      <c r="L14" s="75"/>
      <c r="M14" s="121" t="e">
        <f>VLOOKUP(V_WF!I14,VI_ZRF!A:K,9,FALSE)</f>
        <v>#N/A</v>
      </c>
      <c r="N14" s="121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34"/>
      <c r="F15" s="76"/>
      <c r="G15" s="71"/>
      <c r="H15" s="71"/>
      <c r="I15" s="71"/>
      <c r="J15" s="234"/>
      <c r="K15" s="71" t="s">
        <v>126</v>
      </c>
      <c r="L15" s="75"/>
      <c r="M15" s="121" t="e">
        <f>VLOOKUP(V_WF!I15,VI_ZRF!A:K,9,FALSE)</f>
        <v>#N/A</v>
      </c>
      <c r="N15" s="121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34"/>
      <c r="F16" s="76"/>
      <c r="G16" s="71"/>
      <c r="H16" s="71"/>
      <c r="I16" s="71"/>
      <c r="J16" s="234"/>
      <c r="K16" s="71" t="s">
        <v>126</v>
      </c>
      <c r="L16" s="75"/>
      <c r="M16" s="121" t="e">
        <f>VLOOKUP(V_WF!I16,VI_ZRF!A:K,9,FALSE)</f>
        <v>#N/A</v>
      </c>
      <c r="N16" s="121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34"/>
      <c r="F17" s="76"/>
      <c r="G17" s="71"/>
      <c r="H17" s="71"/>
      <c r="I17" s="71"/>
      <c r="J17" s="234"/>
      <c r="K17" s="71" t="s">
        <v>126</v>
      </c>
      <c r="L17" s="75"/>
      <c r="M17" s="121" t="e">
        <f>VLOOKUP(V_WF!I17,VI_ZRF!A:K,9,FALSE)</f>
        <v>#N/A</v>
      </c>
      <c r="N17" s="121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34"/>
      <c r="F18" s="76"/>
      <c r="G18" s="71"/>
      <c r="H18" s="71"/>
      <c r="I18" s="71"/>
      <c r="J18" s="234"/>
      <c r="K18" s="71" t="s">
        <v>126</v>
      </c>
      <c r="L18" s="75"/>
      <c r="M18" s="121" t="e">
        <f>VLOOKUP(V_WF!I18,VI_ZRF!A:K,9,FALSE)</f>
        <v>#N/A</v>
      </c>
      <c r="N18" s="121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34"/>
      <c r="F19" s="76"/>
      <c r="G19" s="71"/>
      <c r="H19" s="71"/>
      <c r="I19" s="71"/>
      <c r="J19" s="234"/>
      <c r="K19" s="71" t="s">
        <v>126</v>
      </c>
      <c r="L19" s="75"/>
      <c r="M19" s="121" t="e">
        <f>VLOOKUP(V_WF!I19,VI_ZRF!A:K,9,FALSE)</f>
        <v>#N/A</v>
      </c>
      <c r="N19" s="121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34"/>
      <c r="F20" s="76"/>
      <c r="G20" s="71"/>
      <c r="H20" s="71"/>
      <c r="I20" s="71"/>
      <c r="J20" s="234"/>
      <c r="K20" s="71" t="s">
        <v>126</v>
      </c>
      <c r="L20" s="75"/>
      <c r="M20" s="121" t="e">
        <f>VLOOKUP(V_WF!I20,VI_ZRF!A:K,9,FALSE)</f>
        <v>#N/A</v>
      </c>
      <c r="N20" s="121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34"/>
      <c r="F21" s="76"/>
      <c r="G21" s="71"/>
      <c r="H21" s="71"/>
      <c r="I21" s="71"/>
      <c r="J21" s="234"/>
      <c r="K21" s="71" t="s">
        <v>126</v>
      </c>
      <c r="L21" s="75"/>
      <c r="M21" s="121" t="e">
        <f>VLOOKUP(V_WF!I21,VI_ZRF!A:K,9,FALSE)</f>
        <v>#N/A</v>
      </c>
      <c r="N21" s="121" t="e">
        <f>VLOOKUP(V_WF!I21,VI_ZRF!A:K,10,FALSE)</f>
        <v>#N/A</v>
      </c>
      <c r="O21" s="68"/>
    </row>
    <row r="22" spans="1:17" ht="15.95" customHeight="1">
      <c r="A22" s="237"/>
      <c r="B22" s="80"/>
      <c r="C22" s="73"/>
      <c r="D22" s="73"/>
      <c r="E22" s="73"/>
      <c r="F22" s="73"/>
      <c r="G22" s="73"/>
      <c r="H22" s="235"/>
      <c r="I22" s="463" t="s">
        <v>127</v>
      </c>
      <c r="J22" s="463"/>
      <c r="K22" s="464"/>
      <c r="L22" s="120">
        <f ca="1">SUM(L5:OFFSET(Razem_VA_WF,-1,3))</f>
        <v>0</v>
      </c>
      <c r="M22" s="120" t="e">
        <f ca="1">SUM(M5:OFFSET(Razem_VA_WF,-1,4))</f>
        <v>#N/A</v>
      </c>
      <c r="N22" s="120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37"/>
      <c r="B23" s="81"/>
      <c r="C23" s="74"/>
      <c r="D23" s="74"/>
      <c r="E23" s="74"/>
      <c r="F23" s="74"/>
      <c r="G23" s="74"/>
      <c r="H23" s="457" t="s">
        <v>330</v>
      </c>
      <c r="I23" s="457"/>
      <c r="J23" s="457"/>
      <c r="K23" s="244"/>
      <c r="L23" s="121">
        <f ca="1">IF($K23&gt;0,SUMIF($O$5:OFFSET(Razem_VA_WF,-1,6),$K23,L$5:OFFSET(Razem_VA_WF,-1,3)),0)</f>
        <v>0</v>
      </c>
      <c r="M23" s="121">
        <f ca="1">IF($K23&gt;0,SUMIF($O5:OFFSET(Razem_VA_WF,-1,6),$K23,M$5:OFFSET(Razem_VA_WF,-1,4)),0)</f>
        <v>0</v>
      </c>
      <c r="N23" s="121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37"/>
      <c r="B24" s="80"/>
      <c r="C24" s="73"/>
      <c r="D24" s="73"/>
      <c r="E24" s="73"/>
      <c r="F24" s="73"/>
      <c r="G24" s="73"/>
      <c r="H24" s="457" t="s">
        <v>330</v>
      </c>
      <c r="I24" s="457"/>
      <c r="J24" s="457"/>
      <c r="K24" s="244"/>
      <c r="L24" s="121">
        <f ca="1">IF($K24&gt;0,SUMIF($O$5:OFFSET(Razem_VA_WF,-1,6),$K24,L$5:OFFSET(Razem_VA_WF,-1,3)),0)</f>
        <v>0</v>
      </c>
      <c r="M24" s="121">
        <f ca="1">IF($K24&gt;0,SUMIF($O$5:OFFSET(Razem_VA_WF,-1,6),$K24,M$5:OFFSET(Razem_VA_WF,-1,4)),0)</f>
        <v>0</v>
      </c>
      <c r="N24" s="121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87"/>
      <c r="B25" s="187"/>
      <c r="C25" s="187"/>
      <c r="D25" s="187"/>
      <c r="E25" s="187"/>
      <c r="F25" s="187"/>
      <c r="G25" s="187"/>
      <c r="H25" s="457" t="s">
        <v>330</v>
      </c>
      <c r="I25" s="457"/>
      <c r="J25" s="457"/>
      <c r="K25" s="244"/>
      <c r="L25" s="121">
        <f ca="1">IF($K25&gt;0,SUMIF($O$5:OFFSET(Razem_VA_WF,-1,6),$K25,L$5:OFFSET(Razem_VA_WF,-1,3)),0)</f>
        <v>0</v>
      </c>
      <c r="M25" s="121">
        <f ca="1">IF($K25&gt;0,SUMIF($O$5:OFFSET(Razem_VA_WF,-1,6),$K25,M$5:OFFSET(Razem_VA_WF,-1,4)),0)</f>
        <v>0</v>
      </c>
      <c r="N25" s="121">
        <f ca="1">IF($K25&gt;0,SUMIF($O$5:OFFSET(Razem_VA_WF,-1,6),$K25,N$5:OFFSET(Razem_VA_WF,-1,5)),0)</f>
        <v>0</v>
      </c>
      <c r="O25" s="238"/>
      <c r="Q25" s="96"/>
    </row>
    <row r="26" spans="1:17" ht="12.75" customHeight="1">
      <c r="A26" s="237"/>
      <c r="B26" s="239"/>
      <c r="C26" s="240"/>
      <c r="D26" s="240"/>
      <c r="E26" s="240"/>
      <c r="F26" s="240"/>
      <c r="G26" s="240"/>
      <c r="H26" s="240"/>
      <c r="I26" s="240"/>
      <c r="J26" s="460"/>
      <c r="K26" s="460"/>
      <c r="L26" s="241"/>
      <c r="M26" s="242"/>
      <c r="N26" s="242"/>
      <c r="O26" s="243"/>
      <c r="Q26" s="93" t="s">
        <v>70</v>
      </c>
    </row>
    <row r="27" spans="1:17" ht="24" customHeight="1">
      <c r="A27" s="458" t="s">
        <v>331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Q27" s="94" t="s">
        <v>71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4" t="s">
        <v>125</v>
      </c>
      <c r="B1" s="115"/>
      <c r="C1" s="115"/>
      <c r="D1" s="115"/>
      <c r="E1" s="115"/>
      <c r="F1" s="115"/>
      <c r="G1" s="494"/>
      <c r="H1" s="494"/>
      <c r="I1" s="495" t="str">
        <f>I_IV!L18</f>
        <v>(wybierz z listy)</v>
      </c>
      <c r="J1" s="496"/>
      <c r="K1" s="497"/>
      <c r="L1" s="128"/>
      <c r="M1" s="145"/>
    </row>
    <row r="2" spans="1:15" s="31" customFormat="1" ht="12" customHeight="1">
      <c r="A2" s="475" t="s">
        <v>11</v>
      </c>
      <c r="B2" s="475" t="s">
        <v>177</v>
      </c>
      <c r="C2" s="475" t="s">
        <v>332</v>
      </c>
      <c r="D2" s="486" t="s">
        <v>156</v>
      </c>
      <c r="E2" s="486" t="s">
        <v>157</v>
      </c>
      <c r="F2" s="483" t="s">
        <v>333</v>
      </c>
      <c r="G2" s="484"/>
      <c r="H2" s="485"/>
      <c r="I2" s="488" t="s">
        <v>334</v>
      </c>
      <c r="J2" s="489"/>
      <c r="K2" s="490"/>
      <c r="L2" s="475" t="s">
        <v>158</v>
      </c>
      <c r="M2" s="498" t="s">
        <v>335</v>
      </c>
    </row>
    <row r="3" spans="1:15" s="31" customFormat="1" ht="48" customHeight="1">
      <c r="A3" s="476"/>
      <c r="B3" s="476"/>
      <c r="C3" s="476"/>
      <c r="D3" s="487"/>
      <c r="E3" s="487"/>
      <c r="F3" s="140" t="s">
        <v>62</v>
      </c>
      <c r="G3" s="140" t="s">
        <v>61</v>
      </c>
      <c r="H3" s="7" t="s">
        <v>159</v>
      </c>
      <c r="I3" s="7" t="s">
        <v>62</v>
      </c>
      <c r="J3" s="146" t="s">
        <v>49</v>
      </c>
      <c r="K3" s="147" t="s">
        <v>159</v>
      </c>
      <c r="L3" s="476"/>
      <c r="M3" s="499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67" t="s">
        <v>336</v>
      </c>
      <c r="C5" s="468"/>
      <c r="D5" s="468"/>
      <c r="E5" s="468"/>
      <c r="F5" s="468"/>
      <c r="G5" s="468"/>
      <c r="H5" s="468"/>
      <c r="I5" s="468"/>
      <c r="J5" s="468"/>
      <c r="K5" s="468"/>
      <c r="L5" s="139"/>
      <c r="M5" s="35"/>
    </row>
    <row r="6" spans="1:15" s="6" customFormat="1" ht="14.1" customHeight="1">
      <c r="A6" s="37" t="s">
        <v>340</v>
      </c>
      <c r="B6" s="491"/>
      <c r="C6" s="492"/>
      <c r="D6" s="492"/>
      <c r="E6" s="492"/>
      <c r="F6" s="492"/>
      <c r="G6" s="492"/>
      <c r="H6" s="492"/>
      <c r="I6" s="492"/>
      <c r="J6" s="492"/>
      <c r="K6" s="492"/>
      <c r="L6" s="148"/>
      <c r="M6" s="149"/>
    </row>
    <row r="7" spans="1:15" s="6" customFormat="1" ht="12">
      <c r="A7" s="114" t="s">
        <v>341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3">
        <f>IF(F7&gt;0,(I7-F7)/F7*100%,0)</f>
        <v>0</v>
      </c>
      <c r="M7" s="28"/>
    </row>
    <row r="8" spans="1:15" s="6" customFormat="1" ht="14.1" customHeight="1">
      <c r="A8" s="114" t="s">
        <v>73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3">
        <f>IF(F8&gt;0,(I8-F8)/F8*100%,0)</f>
        <v>0</v>
      </c>
      <c r="M8" s="25"/>
    </row>
    <row r="9" spans="1:15" s="83" customFormat="1" ht="14.1" customHeight="1">
      <c r="A9" s="114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3">
        <f>IF(F9&gt;0,(I9-F9)/F9*100%,0)</f>
        <v>0</v>
      </c>
      <c r="M9" s="25"/>
    </row>
    <row r="10" spans="1:15" s="6" customFormat="1" ht="14.1" customHeight="1">
      <c r="A10" s="469" t="s">
        <v>31</v>
      </c>
      <c r="B10" s="470"/>
      <c r="C10" s="470"/>
      <c r="D10" s="470"/>
      <c r="E10" s="471"/>
      <c r="F10" s="122">
        <f ca="1">SUM(F$7:OFFSET(V_ZRF_Suma_A,-1,5))</f>
        <v>0</v>
      </c>
      <c r="G10" s="122">
        <f ca="1">SUM(G$7:OFFSET(V_ZRF_Suma_A,-1,6))</f>
        <v>0</v>
      </c>
      <c r="H10" s="122">
        <f ca="1">SUM(H$7:OFFSET(V_ZRF_Suma_A,-1,7))</f>
        <v>0</v>
      </c>
      <c r="I10" s="122">
        <f ca="1">SUM(I$7:OFFSET(V_ZRF_Suma_A,-1,8))</f>
        <v>0</v>
      </c>
      <c r="J10" s="122">
        <f ca="1">SUM(J$7:OFFSET(V_ZRF_Suma_A,-1,9))</f>
        <v>0</v>
      </c>
      <c r="K10" s="122">
        <f ca="1">SUM(K$7:OFFSET(V_ZRF_Suma_A,-1,10))</f>
        <v>0</v>
      </c>
      <c r="L10" s="123">
        <f ca="1">IF(F10&gt;0,(I10-F10)/F10*100%,0)</f>
        <v>0</v>
      </c>
      <c r="M10" s="150"/>
      <c r="O10" s="97" t="s">
        <v>70</v>
      </c>
    </row>
    <row r="11" spans="1:15" s="6" customFormat="1" ht="14.1" customHeight="1">
      <c r="A11" s="37" t="s">
        <v>0</v>
      </c>
      <c r="B11" s="491"/>
      <c r="C11" s="492"/>
      <c r="D11" s="492"/>
      <c r="E11" s="492"/>
      <c r="F11" s="492"/>
      <c r="G11" s="492"/>
      <c r="H11" s="492"/>
      <c r="I11" s="492"/>
      <c r="J11" s="492"/>
      <c r="K11" s="492"/>
      <c r="L11" s="119"/>
      <c r="M11" s="36"/>
      <c r="O11" s="94" t="s">
        <v>71</v>
      </c>
    </row>
    <row r="12" spans="1:15" s="6" customFormat="1" ht="14.1" customHeight="1">
      <c r="A12" s="114" t="s">
        <v>74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3">
        <f>IF(F12&gt;0,(I12-F12)/F12*100%,0)</f>
        <v>0</v>
      </c>
      <c r="M12" s="28"/>
      <c r="O12" s="98"/>
    </row>
    <row r="13" spans="1:15" s="6" customFormat="1" ht="14.1" customHeight="1">
      <c r="A13" s="114" t="s">
        <v>75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3">
        <f>IF(F13&gt;0,(I13-F13)/F13*100%,0)</f>
        <v>0</v>
      </c>
      <c r="M13" s="26"/>
      <c r="O13" s="98"/>
    </row>
    <row r="14" spans="1:15" s="83" customFormat="1" ht="14.1" customHeight="1">
      <c r="A14" s="114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3">
        <f>IF(F14&gt;0,(I14-F14)/F14*100%,0)</f>
        <v>0</v>
      </c>
      <c r="M14" s="26"/>
      <c r="O14" s="99"/>
    </row>
    <row r="15" spans="1:15" s="6" customFormat="1" ht="14.1" customHeight="1">
      <c r="A15" s="469" t="s">
        <v>32</v>
      </c>
      <c r="B15" s="470"/>
      <c r="C15" s="470"/>
      <c r="D15" s="470"/>
      <c r="E15" s="471"/>
      <c r="F15" s="122">
        <f ca="1">SUM(F12:OFFSET(V_ZRF_Suma_B,-1,5))</f>
        <v>0</v>
      </c>
      <c r="G15" s="122">
        <f ca="1">SUM(G12:OFFSET(V_ZRF_Suma_B,-1,6))</f>
        <v>0</v>
      </c>
      <c r="H15" s="122">
        <f ca="1">SUM(H12:OFFSET(V_ZRF_Suma_B,-1,7))</f>
        <v>0</v>
      </c>
      <c r="I15" s="122">
        <f ca="1">SUM(I12:OFFSET(V_ZRF_Suma_B,-1,8))</f>
        <v>0</v>
      </c>
      <c r="J15" s="122">
        <f ca="1">SUM(J12:OFFSET(V_ZRF_Suma_B,-1,9))</f>
        <v>0</v>
      </c>
      <c r="K15" s="122">
        <f ca="1">SUM(K12:OFFSET(V_ZRF_Suma_B,-1,10))</f>
        <v>0</v>
      </c>
      <c r="L15" s="123">
        <f ca="1">IF(F15&gt;0,(I15-F15)/F15*100%,0)</f>
        <v>0</v>
      </c>
      <c r="M15" s="150"/>
      <c r="O15" s="97" t="s">
        <v>70</v>
      </c>
    </row>
    <row r="16" spans="1:15" s="6" customFormat="1" ht="14.1" hidden="1" customHeight="1">
      <c r="A16" s="37" t="s">
        <v>7</v>
      </c>
      <c r="B16" s="491"/>
      <c r="C16" s="492"/>
      <c r="D16" s="492"/>
      <c r="E16" s="492"/>
      <c r="F16" s="492"/>
      <c r="G16" s="492"/>
      <c r="H16" s="492"/>
      <c r="I16" s="492"/>
      <c r="J16" s="492"/>
      <c r="K16" s="492"/>
      <c r="L16" s="119"/>
      <c r="M16" s="36"/>
      <c r="O16" s="94" t="s">
        <v>71</v>
      </c>
    </row>
    <row r="17" spans="1:15" s="6" customFormat="1" ht="14.1" hidden="1" customHeight="1">
      <c r="A17" s="114" t="s">
        <v>76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3">
        <f>IF(F17&gt;0,(I17-F17)/F17*100%,0)</f>
        <v>0</v>
      </c>
      <c r="M17" s="25"/>
      <c r="O17" s="98"/>
    </row>
    <row r="18" spans="1:15" s="6" customFormat="1" ht="14.1" hidden="1" customHeight="1">
      <c r="A18" s="114" t="s">
        <v>77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3">
        <f>IF(F18&gt;0,(I18-F18)/F18*100%,0)</f>
        <v>0</v>
      </c>
      <c r="M18" s="25"/>
      <c r="O18" s="98"/>
    </row>
    <row r="19" spans="1:15" s="83" customFormat="1" ht="14.1" hidden="1" customHeight="1">
      <c r="A19" s="114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3">
        <f>IF(F19&gt;0,(I19-F19)/F19*100%,0)</f>
        <v>0</v>
      </c>
      <c r="M19" s="26"/>
      <c r="O19" s="99"/>
    </row>
    <row r="20" spans="1:15" s="6" customFormat="1" ht="14.1" hidden="1" customHeight="1">
      <c r="A20" s="469" t="s">
        <v>33</v>
      </c>
      <c r="B20" s="470"/>
      <c r="C20" s="470"/>
      <c r="D20" s="470"/>
      <c r="E20" s="471"/>
      <c r="F20" s="122">
        <f ca="1">SUM(F17:OFFSET(V_ZRF_Suma_C,-1,5))</f>
        <v>0</v>
      </c>
      <c r="G20" s="122">
        <f ca="1">SUM(G17:OFFSET(V_ZRF_Suma_C,-1,6))</f>
        <v>0</v>
      </c>
      <c r="H20" s="122">
        <f ca="1">SUM(H17:OFFSET(V_ZRF_Suma_C,-1,7))</f>
        <v>0</v>
      </c>
      <c r="I20" s="122">
        <f ca="1">SUM(I17:OFFSET(V_ZRF_Suma_C,-1,8))</f>
        <v>0</v>
      </c>
      <c r="J20" s="122">
        <f ca="1">SUM(J17:OFFSET(V_ZRF_Suma_C,-1,9))</f>
        <v>0</v>
      </c>
      <c r="K20" s="122">
        <f ca="1">SUM(K17:OFFSET(V_ZRF_Suma_C,-1,10))</f>
        <v>0</v>
      </c>
      <c r="L20" s="123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197</v>
      </c>
      <c r="B21" s="491"/>
      <c r="C21" s="492"/>
      <c r="D21" s="492"/>
      <c r="E21" s="492"/>
      <c r="F21" s="492"/>
      <c r="G21" s="492"/>
      <c r="H21" s="492"/>
      <c r="I21" s="492"/>
      <c r="J21" s="492"/>
      <c r="K21" s="492"/>
      <c r="L21" s="119"/>
      <c r="M21" s="36"/>
      <c r="O21" s="94" t="s">
        <v>71</v>
      </c>
    </row>
    <row r="22" spans="1:15" s="6" customFormat="1" ht="14.1" hidden="1" customHeight="1">
      <c r="A22" s="114" t="s">
        <v>198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3">
        <f>IF(F22&gt;0,(I22-F22)/F22*100%,0)</f>
        <v>0</v>
      </c>
      <c r="M22" s="25"/>
      <c r="O22" s="98"/>
    </row>
    <row r="23" spans="1:15" s="6" customFormat="1" ht="14.1" hidden="1" customHeight="1">
      <c r="A23" s="114" t="s">
        <v>199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3">
        <f>IF(F23&gt;0,(I23-F23)/F23*100%,0)</f>
        <v>0</v>
      </c>
      <c r="M23" s="25"/>
      <c r="O23" s="98"/>
    </row>
    <row r="24" spans="1:15" s="83" customFormat="1" ht="14.1" hidden="1" customHeight="1">
      <c r="A24" s="114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3">
        <f>IF(F24&gt;0,(I24-F24)/F24*100%,0)</f>
        <v>0</v>
      </c>
      <c r="M24" s="26"/>
      <c r="O24" s="99"/>
    </row>
    <row r="25" spans="1:15" s="6" customFormat="1" ht="14.1" hidden="1" customHeight="1">
      <c r="A25" s="469" t="s">
        <v>200</v>
      </c>
      <c r="B25" s="470"/>
      <c r="C25" s="470"/>
      <c r="D25" s="470"/>
      <c r="E25" s="471"/>
      <c r="F25" s="122">
        <f ca="1">SUM(F22:OFFSET(V_ZRF_Suma_D,-1,5))</f>
        <v>0</v>
      </c>
      <c r="G25" s="122">
        <f ca="1">SUM(G22:OFFSET(V_ZRF_Suma_D,-1,6))</f>
        <v>0</v>
      </c>
      <c r="H25" s="122">
        <f ca="1">SUM(H22:OFFSET(V_ZRF_Suma_D,-1,7))</f>
        <v>0</v>
      </c>
      <c r="I25" s="122">
        <f ca="1">SUM(I22:OFFSET(V_ZRF_Suma_D,-1,8))</f>
        <v>0</v>
      </c>
      <c r="J25" s="122">
        <f ca="1">SUM(J22:OFFSET(V_ZRF_Suma_D,-1,9))</f>
        <v>0</v>
      </c>
      <c r="K25" s="122">
        <f ca="1">SUM(K22:OFFSET(V_ZRF_Suma_D,-1,10))</f>
        <v>0</v>
      </c>
      <c r="L25" s="123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201</v>
      </c>
      <c r="B26" s="491"/>
      <c r="C26" s="492"/>
      <c r="D26" s="492"/>
      <c r="E26" s="492"/>
      <c r="F26" s="492"/>
      <c r="G26" s="492"/>
      <c r="H26" s="492"/>
      <c r="I26" s="492"/>
      <c r="J26" s="492"/>
      <c r="K26" s="492"/>
      <c r="L26" s="119"/>
      <c r="M26" s="36"/>
      <c r="O26" s="94" t="s">
        <v>71</v>
      </c>
    </row>
    <row r="27" spans="1:15" s="6" customFormat="1" ht="14.1" hidden="1" customHeight="1">
      <c r="A27" s="114" t="s">
        <v>202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3">
        <f>IF(F27&gt;0,(I27-F27)/F27*100%,0)</f>
        <v>0</v>
      </c>
      <c r="M27" s="25"/>
      <c r="O27" s="98"/>
    </row>
    <row r="28" spans="1:15" s="6" customFormat="1" ht="14.1" hidden="1" customHeight="1">
      <c r="A28" s="114" t="s">
        <v>203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3">
        <f>IF(F28&gt;0,(I28-F28)/F28*100%,0)</f>
        <v>0</v>
      </c>
      <c r="M28" s="25"/>
      <c r="O28" s="98"/>
    </row>
    <row r="29" spans="1:15" s="83" customFormat="1" ht="14.1" hidden="1" customHeight="1">
      <c r="A29" s="114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3">
        <f>IF(F29&gt;0,(I29-F29)/F29*100%,0)</f>
        <v>0</v>
      </c>
      <c r="M29" s="26"/>
      <c r="O29" s="99"/>
    </row>
    <row r="30" spans="1:15" s="6" customFormat="1" ht="14.1" hidden="1" customHeight="1">
      <c r="A30" s="469" t="s">
        <v>204</v>
      </c>
      <c r="B30" s="470"/>
      <c r="C30" s="470"/>
      <c r="D30" s="470"/>
      <c r="E30" s="471"/>
      <c r="F30" s="122">
        <f ca="1">SUM(F27:OFFSET(V_ZRF_Suma_E,-1,5))</f>
        <v>0</v>
      </c>
      <c r="G30" s="122">
        <f ca="1">SUM(G27:OFFSET(V_ZRF_Suma_E,-1,6))</f>
        <v>0</v>
      </c>
      <c r="H30" s="122">
        <f ca="1">SUM(H27:OFFSET(V_ZRF_Suma_E,-1,7))</f>
        <v>0</v>
      </c>
      <c r="I30" s="122">
        <f ca="1">SUM(I27:OFFSET(V_ZRF_Suma_E,-1,8))</f>
        <v>0</v>
      </c>
      <c r="J30" s="122">
        <f ca="1">SUM(J27:OFFSET(V_ZRF_Suma_E,-1,9))</f>
        <v>0</v>
      </c>
      <c r="K30" s="122">
        <f ca="1">SUM(K27:OFFSET(V_ZRF_Suma_E,-1,10))</f>
        <v>0</v>
      </c>
      <c r="L30" s="123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205</v>
      </c>
      <c r="B31" s="491"/>
      <c r="C31" s="492"/>
      <c r="D31" s="492"/>
      <c r="E31" s="492"/>
      <c r="F31" s="492"/>
      <c r="G31" s="492"/>
      <c r="H31" s="492"/>
      <c r="I31" s="492"/>
      <c r="J31" s="492"/>
      <c r="K31" s="492"/>
      <c r="L31" s="119"/>
      <c r="M31" s="36"/>
      <c r="O31" s="94" t="s">
        <v>71</v>
      </c>
    </row>
    <row r="32" spans="1:15" s="6" customFormat="1" ht="14.1" hidden="1" customHeight="1">
      <c r="A32" s="114" t="s">
        <v>206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3">
        <f>IF(F32&gt;0,(I32-F32)/F32*100%,0)</f>
        <v>0</v>
      </c>
      <c r="M32" s="25"/>
      <c r="O32" s="98"/>
    </row>
    <row r="33" spans="1:15" s="6" customFormat="1" ht="14.1" hidden="1" customHeight="1">
      <c r="A33" s="114" t="s">
        <v>207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3">
        <f>IF(F33&gt;0,(I33-F33)/F33*100%,0)</f>
        <v>0</v>
      </c>
      <c r="M33" s="25"/>
      <c r="O33" s="98"/>
    </row>
    <row r="34" spans="1:15" s="83" customFormat="1" ht="14.1" hidden="1" customHeight="1">
      <c r="A34" s="114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3">
        <f>IF(F34&gt;0,(I34-F34)/F34*100%,0)</f>
        <v>0</v>
      </c>
      <c r="M34" s="26"/>
      <c r="O34" s="99"/>
    </row>
    <row r="35" spans="1:15" s="6" customFormat="1" ht="14.1" hidden="1" customHeight="1">
      <c r="A35" s="469" t="s">
        <v>208</v>
      </c>
      <c r="B35" s="470"/>
      <c r="C35" s="470"/>
      <c r="D35" s="470"/>
      <c r="E35" s="471"/>
      <c r="F35" s="122">
        <f ca="1">SUM(F32:OFFSET(V_ZRF_Suma_F,-1,5))</f>
        <v>0</v>
      </c>
      <c r="G35" s="122">
        <f ca="1">SUM(G32:OFFSET(V_ZRF_Suma_F,-1,6))</f>
        <v>0</v>
      </c>
      <c r="H35" s="122">
        <f ca="1">SUM(H32:OFFSET(V_ZRF_Suma_F,-1,7))</f>
        <v>0</v>
      </c>
      <c r="I35" s="122">
        <f ca="1">SUM(I32:OFFSET(V_ZRF_Suma_F,-1,8))</f>
        <v>0</v>
      </c>
      <c r="J35" s="122">
        <f ca="1">SUM(J32:OFFSET(V_ZRF_Suma_F,-1,9))</f>
        <v>0</v>
      </c>
      <c r="K35" s="122">
        <f ca="1">SUM(K32:OFFSET(V_ZRF_Suma_F,-1,10))</f>
        <v>0</v>
      </c>
      <c r="L35" s="123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209</v>
      </c>
      <c r="B36" s="491"/>
      <c r="C36" s="492"/>
      <c r="D36" s="492"/>
      <c r="E36" s="492"/>
      <c r="F36" s="492"/>
      <c r="G36" s="492"/>
      <c r="H36" s="492"/>
      <c r="I36" s="492"/>
      <c r="J36" s="492"/>
      <c r="K36" s="492"/>
      <c r="L36" s="119"/>
      <c r="M36" s="36"/>
      <c r="O36" s="94" t="s">
        <v>71</v>
      </c>
    </row>
    <row r="37" spans="1:15" s="6" customFormat="1" ht="14.1" hidden="1" customHeight="1">
      <c r="A37" s="114" t="s">
        <v>211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3">
        <f>IF(F37&gt;0,(I37-F37)/F37*100%,0)</f>
        <v>0</v>
      </c>
      <c r="M37" s="25"/>
      <c r="O37" s="98"/>
    </row>
    <row r="38" spans="1:15" s="6" customFormat="1" ht="14.1" hidden="1" customHeight="1">
      <c r="A38" s="114" t="s">
        <v>212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3">
        <f>IF(F38&gt;0,(I38-F38)/F38*100%,0)</f>
        <v>0</v>
      </c>
      <c r="M38" s="25"/>
      <c r="O38" s="98"/>
    </row>
    <row r="39" spans="1:15" s="83" customFormat="1" ht="14.1" hidden="1" customHeight="1">
      <c r="A39" s="114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3">
        <f>IF(F39&gt;0,(I39-F39)/F39*100%,0)</f>
        <v>0</v>
      </c>
      <c r="M39" s="26"/>
      <c r="O39" s="99"/>
    </row>
    <row r="40" spans="1:15" s="6" customFormat="1" ht="14.1" hidden="1" customHeight="1">
      <c r="A40" s="469" t="s">
        <v>213</v>
      </c>
      <c r="B40" s="470"/>
      <c r="C40" s="470"/>
      <c r="D40" s="470"/>
      <c r="E40" s="471"/>
      <c r="F40" s="122">
        <f ca="1">SUM(F37:OFFSET(V_ZRF_Suma_G,-1,5))</f>
        <v>0</v>
      </c>
      <c r="G40" s="122">
        <f ca="1">SUM(G37:OFFSET(V_ZRF_Suma_G,-1,6))</f>
        <v>0</v>
      </c>
      <c r="H40" s="122">
        <f ca="1">SUM(H37:OFFSET(V_ZRF_Suma_G,-1,7))</f>
        <v>0</v>
      </c>
      <c r="I40" s="122">
        <f ca="1">SUM(I37:OFFSET(V_ZRF_Suma_G,-1,8))</f>
        <v>0</v>
      </c>
      <c r="J40" s="122">
        <f ca="1">SUM(J37:OFFSET(V_ZRF_Suma_G,-1,9))</f>
        <v>0</v>
      </c>
      <c r="K40" s="122">
        <f ca="1">SUM(K37:OFFSET(V_ZRF_Suma_G,-1,10))</f>
        <v>0</v>
      </c>
      <c r="L40" s="123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210</v>
      </c>
      <c r="B41" s="491"/>
      <c r="C41" s="492"/>
      <c r="D41" s="492"/>
      <c r="E41" s="492"/>
      <c r="F41" s="492"/>
      <c r="G41" s="492"/>
      <c r="H41" s="492"/>
      <c r="I41" s="492"/>
      <c r="J41" s="492"/>
      <c r="K41" s="492"/>
      <c r="L41" s="119"/>
      <c r="M41" s="36"/>
      <c r="O41" s="94" t="s">
        <v>71</v>
      </c>
    </row>
    <row r="42" spans="1:15" s="6" customFormat="1" ht="14.1" hidden="1" customHeight="1">
      <c r="A42" s="114" t="s">
        <v>214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3">
        <f>IF(F42&gt;0,(I42-F42)/F42*100%,0)</f>
        <v>0</v>
      </c>
      <c r="M42" s="25"/>
      <c r="O42" s="98"/>
    </row>
    <row r="43" spans="1:15" s="6" customFormat="1" ht="14.1" hidden="1" customHeight="1">
      <c r="A43" s="114" t="s">
        <v>215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3">
        <f>IF(F43&gt;0,(I43-F43)/F43*100%,0)</f>
        <v>0</v>
      </c>
      <c r="M43" s="25"/>
      <c r="O43" s="98"/>
    </row>
    <row r="44" spans="1:15" s="83" customFormat="1" ht="14.1" hidden="1" customHeight="1">
      <c r="A44" s="114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3">
        <f>IF(F44&gt;0,(I44-F44)/F44*100%,0)</f>
        <v>0</v>
      </c>
      <c r="M44" s="26"/>
      <c r="O44" s="99"/>
    </row>
    <row r="45" spans="1:15" s="6" customFormat="1" ht="14.1" hidden="1" customHeight="1">
      <c r="A45" s="469" t="s">
        <v>216</v>
      </c>
      <c r="B45" s="470"/>
      <c r="C45" s="470"/>
      <c r="D45" s="470"/>
      <c r="E45" s="471"/>
      <c r="F45" s="122">
        <f ca="1">SUM(F42:OFFSET(V_ZRF_Suma_H,-1,5))</f>
        <v>0</v>
      </c>
      <c r="G45" s="122">
        <f ca="1">SUM(G42:OFFSET(V_ZRF_Suma_H,-1,6))</f>
        <v>0</v>
      </c>
      <c r="H45" s="122">
        <f ca="1">SUM(H42:OFFSET(V_ZRF_Suma_H,-1,7))</f>
        <v>0</v>
      </c>
      <c r="I45" s="122">
        <f ca="1">SUM(I42:OFFSET(V_ZRF_Suma_H,-1,8))</f>
        <v>0</v>
      </c>
      <c r="J45" s="122">
        <f ca="1">SUM(J42:OFFSET(V_ZRF_Suma_H,-1,9))</f>
        <v>0</v>
      </c>
      <c r="K45" s="122">
        <f ca="1">SUM(K42:OFFSET(V_ZRF_Suma_H,-1,10))</f>
        <v>0</v>
      </c>
      <c r="L45" s="123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91"/>
      <c r="C46" s="492"/>
      <c r="D46" s="492"/>
      <c r="E46" s="492"/>
      <c r="F46" s="492"/>
      <c r="G46" s="492"/>
      <c r="H46" s="492"/>
      <c r="I46" s="492"/>
      <c r="J46" s="492"/>
      <c r="K46" s="492"/>
      <c r="L46" s="119"/>
      <c r="M46" s="36"/>
      <c r="O46" s="94" t="s">
        <v>71</v>
      </c>
    </row>
    <row r="47" spans="1:15" s="6" customFormat="1" ht="14.1" hidden="1" customHeight="1">
      <c r="A47" s="114" t="s">
        <v>217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3">
        <f>IF(F47&gt;0,(I47-F47)/F47*100%,0)</f>
        <v>0</v>
      </c>
      <c r="M47" s="25"/>
      <c r="O47" s="98"/>
    </row>
    <row r="48" spans="1:15" s="6" customFormat="1" ht="14.1" hidden="1" customHeight="1">
      <c r="A48" s="114" t="s">
        <v>218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3">
        <f>IF(F48&gt;0,(I48-F48)/F48*100%,0)</f>
        <v>0</v>
      </c>
      <c r="M48" s="25"/>
      <c r="O48" s="98"/>
    </row>
    <row r="49" spans="1:15" s="83" customFormat="1" ht="14.1" hidden="1" customHeight="1">
      <c r="A49" s="114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3">
        <f>IF(F49&gt;0,(I49-F49)/F49*100%,0)</f>
        <v>0</v>
      </c>
      <c r="M49" s="26"/>
      <c r="O49" s="99"/>
    </row>
    <row r="50" spans="1:15" s="6" customFormat="1" ht="14.1" hidden="1" customHeight="1">
      <c r="A50" s="469" t="s">
        <v>219</v>
      </c>
      <c r="B50" s="470"/>
      <c r="C50" s="470"/>
      <c r="D50" s="470"/>
      <c r="E50" s="471"/>
      <c r="F50" s="122">
        <f ca="1">SUM(F47:OFFSET(V_ZRF_Suma_I.,-1,5))</f>
        <v>0</v>
      </c>
      <c r="G50" s="122">
        <f ca="1">SUM(G47:OFFSET(V_ZRF_Suma_I.,-1,6))</f>
        <v>0</v>
      </c>
      <c r="H50" s="122">
        <f ca="1">SUM(H47:OFFSET(V_ZRF_Suma_I.,-1,7))</f>
        <v>0</v>
      </c>
      <c r="I50" s="122">
        <f ca="1">SUM(I47:OFFSET(V_ZRF_Suma_I.,-1,8))</f>
        <v>0</v>
      </c>
      <c r="J50" s="122">
        <f ca="1">SUM(J47:OFFSET(V_ZRF_Suma_I.,-1,9))</f>
        <v>0</v>
      </c>
      <c r="K50" s="122">
        <f ca="1">SUM(K47:OFFSET(V_ZRF_Suma_I.,-1,10))</f>
        <v>0</v>
      </c>
      <c r="L50" s="123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220</v>
      </c>
      <c r="B51" s="491"/>
      <c r="C51" s="492"/>
      <c r="D51" s="492"/>
      <c r="E51" s="492"/>
      <c r="F51" s="492"/>
      <c r="G51" s="492"/>
      <c r="H51" s="492"/>
      <c r="I51" s="492"/>
      <c r="J51" s="492"/>
      <c r="K51" s="492"/>
      <c r="L51" s="119"/>
      <c r="M51" s="36"/>
      <c r="O51" s="94" t="s">
        <v>71</v>
      </c>
    </row>
    <row r="52" spans="1:15" s="6" customFormat="1" ht="14.1" hidden="1" customHeight="1">
      <c r="A52" s="114" t="s">
        <v>221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3">
        <f>IF(F52&gt;0,(I52-F52)/F52*100%,0)</f>
        <v>0</v>
      </c>
      <c r="M52" s="25"/>
      <c r="O52" s="98"/>
    </row>
    <row r="53" spans="1:15" s="6" customFormat="1" ht="14.1" hidden="1" customHeight="1">
      <c r="A53" s="114" t="s">
        <v>222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3">
        <f>IF(F53&gt;0,(I53-F53)/F53*100%,0)</f>
        <v>0</v>
      </c>
      <c r="M53" s="25"/>
      <c r="O53" s="98"/>
    </row>
    <row r="54" spans="1:15" s="83" customFormat="1" ht="14.1" hidden="1" customHeight="1">
      <c r="A54" s="114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3">
        <f>IF(F54&gt;0,(I54-F54)/F54*100%,0)</f>
        <v>0</v>
      </c>
      <c r="M54" s="26"/>
      <c r="O54" s="99"/>
    </row>
    <row r="55" spans="1:15" s="6" customFormat="1" ht="14.1" hidden="1" customHeight="1">
      <c r="A55" s="469" t="s">
        <v>223</v>
      </c>
      <c r="B55" s="470"/>
      <c r="C55" s="470"/>
      <c r="D55" s="470"/>
      <c r="E55" s="471"/>
      <c r="F55" s="122">
        <f ca="1">SUM(F52:OFFSET(V_ZRF_Suma_J,-1,5))</f>
        <v>0</v>
      </c>
      <c r="G55" s="122">
        <f ca="1">SUM(G52:OFFSET(V_ZRF_Suma_J,-1,6))</f>
        <v>0</v>
      </c>
      <c r="H55" s="122">
        <f ca="1">SUM(H52:OFFSET(V_ZRF_Suma_J,-1,7))</f>
        <v>0</v>
      </c>
      <c r="I55" s="122">
        <f ca="1">SUM(I52:OFFSET(V_ZRF_Suma_J,-1,8))</f>
        <v>0</v>
      </c>
      <c r="J55" s="122">
        <f ca="1">SUM(J52:OFFSET(V_ZRF_Suma_J,-1,9))</f>
        <v>0</v>
      </c>
      <c r="K55" s="122">
        <f ca="1">SUM(K52:OFFSET(V_ZRF_Suma_J,-1,10))</f>
        <v>0</v>
      </c>
      <c r="L55" s="123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77" t="s">
        <v>34</v>
      </c>
      <c r="B56" s="478"/>
      <c r="C56" s="478"/>
      <c r="D56" s="478"/>
      <c r="E56" s="479"/>
      <c r="F56" s="122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2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2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2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2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2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3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67" t="s">
        <v>345</v>
      </c>
      <c r="C57" s="468"/>
      <c r="D57" s="468"/>
      <c r="E57" s="468"/>
      <c r="F57" s="468"/>
      <c r="G57" s="468"/>
      <c r="H57" s="468"/>
      <c r="I57" s="468"/>
      <c r="J57" s="468"/>
      <c r="K57" s="468"/>
      <c r="L57" s="151"/>
      <c r="M57" s="152"/>
      <c r="O57" s="98"/>
    </row>
    <row r="58" spans="1:15" s="6" customFormat="1" ht="14.1" customHeight="1">
      <c r="A58" s="37" t="s">
        <v>346</v>
      </c>
      <c r="B58" s="467" t="s">
        <v>351</v>
      </c>
      <c r="C58" s="468"/>
      <c r="D58" s="468"/>
      <c r="E58" s="468"/>
      <c r="F58" s="468"/>
      <c r="G58" s="468"/>
      <c r="H58" s="468"/>
      <c r="I58" s="468"/>
      <c r="J58" s="468"/>
      <c r="K58" s="468"/>
      <c r="L58" s="151"/>
      <c r="M58" s="152"/>
      <c r="O58" s="98"/>
    </row>
    <row r="59" spans="1:15" s="6" customFormat="1" ht="14.1" customHeight="1">
      <c r="A59" s="114" t="s">
        <v>347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3">
        <f>IF(F59&gt;0,(I59-F59)/F59*100%,0)</f>
        <v>0</v>
      </c>
      <c r="M59" s="28"/>
      <c r="O59" s="98"/>
    </row>
    <row r="60" spans="1:15" s="6" customFormat="1" ht="14.1" customHeight="1">
      <c r="A60" s="114" t="s">
        <v>348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3">
        <f>IF(F60&gt;0,(I60-F60)/F60*100%,0)</f>
        <v>0</v>
      </c>
      <c r="M60" s="25"/>
      <c r="O60" s="98"/>
    </row>
    <row r="61" spans="1:15" s="83" customFormat="1" ht="14.1" customHeight="1">
      <c r="A61" s="114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3">
        <f>IF(F61&gt;0,(I61-F61)/F61*100%,0)</f>
        <v>0</v>
      </c>
      <c r="M61" s="25"/>
      <c r="O61" s="99"/>
    </row>
    <row r="62" spans="1:15" s="6" customFormat="1" ht="14.1" customHeight="1">
      <c r="A62" s="469" t="s">
        <v>349</v>
      </c>
      <c r="B62" s="470"/>
      <c r="C62" s="470"/>
      <c r="D62" s="470"/>
      <c r="E62" s="471"/>
      <c r="F62" s="122">
        <f ca="1">SUM(F59:OFFSET(V_ZRF_Suma_II.I,-1,5))</f>
        <v>0</v>
      </c>
      <c r="G62" s="122">
        <f ca="1">SUM(G59:OFFSET(V_ZRF_Suma_II.I,-1,6))</f>
        <v>0</v>
      </c>
      <c r="H62" s="122">
        <f ca="1">SUM(H59:OFFSET(V_ZRF_Suma_II.I,-1,7))</f>
        <v>0</v>
      </c>
      <c r="I62" s="122">
        <f ca="1">SUM(I59:OFFSET(V_ZRF_Suma_II.I,-1,8))</f>
        <v>0</v>
      </c>
      <c r="J62" s="122">
        <f ca="1">SUM(J59:OFFSET(V_ZRF_Suma_II.I,-1,9))</f>
        <v>0</v>
      </c>
      <c r="K62" s="122">
        <f ca="1">SUM(K59:OFFSET(V_ZRF_Suma_II.I,-1,10))</f>
        <v>0</v>
      </c>
      <c r="L62" s="123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352</v>
      </c>
      <c r="B63" s="467" t="s">
        <v>353</v>
      </c>
      <c r="C63" s="468"/>
      <c r="D63" s="468"/>
      <c r="E63" s="468"/>
      <c r="F63" s="468"/>
      <c r="G63" s="468"/>
      <c r="H63" s="468"/>
      <c r="I63" s="468"/>
      <c r="J63" s="468"/>
      <c r="K63" s="468"/>
      <c r="L63" s="151"/>
      <c r="M63" s="152"/>
      <c r="O63" s="94" t="s">
        <v>71</v>
      </c>
    </row>
    <row r="64" spans="1:15" s="6" customFormat="1" ht="14.1" customHeight="1">
      <c r="A64" s="114" t="s">
        <v>356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3">
        <f>IF(F64&gt;0,(I64-F64)/F64*100%,0)</f>
        <v>0</v>
      </c>
      <c r="M64" s="28"/>
      <c r="O64" s="98"/>
    </row>
    <row r="65" spans="1:15" s="6" customFormat="1" ht="14.1" customHeight="1">
      <c r="A65" s="114" t="s">
        <v>357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3">
        <f>IF(F65&gt;0,(I65-F65)/F65*100%,0)</f>
        <v>0</v>
      </c>
      <c r="M65" s="25"/>
      <c r="O65" s="98"/>
    </row>
    <row r="66" spans="1:15" s="83" customFormat="1" ht="14.1" customHeight="1">
      <c r="A66" s="114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3">
        <f>IF(F66&gt;0,(I66-F66)/F66*100%,0)</f>
        <v>0</v>
      </c>
      <c r="M66" s="25"/>
      <c r="O66" s="99"/>
    </row>
    <row r="67" spans="1:15" s="6" customFormat="1" ht="14.1" customHeight="1">
      <c r="A67" s="469" t="s">
        <v>354</v>
      </c>
      <c r="B67" s="470"/>
      <c r="C67" s="470"/>
      <c r="D67" s="470"/>
      <c r="E67" s="471"/>
      <c r="F67" s="122">
        <f ca="1">SUM(F64:OFFSET(V_ZRF_Suma_II.II,-1,5))</f>
        <v>0</v>
      </c>
      <c r="G67" s="122">
        <f ca="1">SUM(G64:OFFSET(V_ZRF_Suma_II.II,-1,6))</f>
        <v>0</v>
      </c>
      <c r="H67" s="122">
        <f ca="1">SUM(H64:OFFSET(V_ZRF_Suma_II.II,-1,7))</f>
        <v>0</v>
      </c>
      <c r="I67" s="122">
        <f ca="1">SUM(I64:OFFSET(V_ZRF_Suma_II.II,-1,8))</f>
        <v>0</v>
      </c>
      <c r="J67" s="122">
        <f ca="1">SUM(J64:OFFSET(V_ZRF_Suma_II.II,-1,9))</f>
        <v>0</v>
      </c>
      <c r="K67" s="122">
        <f ca="1">SUM(K64:OFFSET(V_ZRF_Suma_II.II,-1,10))</f>
        <v>0</v>
      </c>
      <c r="L67" s="123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358</v>
      </c>
      <c r="B68" s="467" t="s">
        <v>353</v>
      </c>
      <c r="C68" s="468"/>
      <c r="D68" s="468"/>
      <c r="E68" s="468"/>
      <c r="F68" s="468"/>
      <c r="G68" s="468"/>
      <c r="H68" s="468"/>
      <c r="I68" s="468"/>
      <c r="J68" s="468"/>
      <c r="K68" s="468"/>
      <c r="L68" s="151"/>
      <c r="M68" s="152"/>
      <c r="O68" s="94" t="s">
        <v>71</v>
      </c>
    </row>
    <row r="69" spans="1:15" s="6" customFormat="1" ht="14.1" customHeight="1">
      <c r="A69" s="114" t="s">
        <v>359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3">
        <f>IF(F69&gt;0,(I69-F69)/F69*100%,0)</f>
        <v>0</v>
      </c>
      <c r="M69" s="28"/>
      <c r="O69" s="98"/>
    </row>
    <row r="70" spans="1:15" s="6" customFormat="1" ht="14.1" customHeight="1">
      <c r="A70" s="114" t="s">
        <v>360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3">
        <f>IF(F70&gt;0,(I70-F70)/F70*100%,0)</f>
        <v>0</v>
      </c>
      <c r="M70" s="25"/>
      <c r="O70" s="98"/>
    </row>
    <row r="71" spans="1:15" s="83" customFormat="1" ht="14.1" customHeight="1">
      <c r="A71" s="114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3">
        <f>IF(F71&gt;0,(I71-F71)/F71*100%,0)</f>
        <v>0</v>
      </c>
      <c r="M71" s="25"/>
      <c r="O71" s="99"/>
    </row>
    <row r="72" spans="1:15" s="6" customFormat="1" ht="14.1" customHeight="1">
      <c r="A72" s="469" t="s">
        <v>355</v>
      </c>
      <c r="B72" s="470"/>
      <c r="C72" s="470"/>
      <c r="D72" s="470"/>
      <c r="E72" s="471"/>
      <c r="F72" s="122">
        <f ca="1">SUM(F69:OFFSET(V_ZRF_Suma_II.III,-1,5))</f>
        <v>0</v>
      </c>
      <c r="G72" s="122">
        <f ca="1">SUM(G69:OFFSET(V_ZRF_Suma_II.III,-1,6))</f>
        <v>0</v>
      </c>
      <c r="H72" s="122">
        <f ca="1">SUM(H69:OFFSET(V_ZRF_Suma_II.III,-1,7))</f>
        <v>0</v>
      </c>
      <c r="I72" s="122">
        <f ca="1">SUM(I69:OFFSET(V_ZRF_Suma_II.III,-1,8))</f>
        <v>0</v>
      </c>
      <c r="J72" s="122">
        <f ca="1">SUM(J69:OFFSET(V_ZRF_Suma_II.III,-1,9))</f>
        <v>0</v>
      </c>
      <c r="K72" s="122">
        <f ca="1">SUM(K69:OFFSET(V_ZRF_Suma_II.III,-1,10))</f>
        <v>0</v>
      </c>
      <c r="L72" s="123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77" t="s">
        <v>35</v>
      </c>
      <c r="B73" s="478"/>
      <c r="C73" s="478"/>
      <c r="D73" s="478"/>
      <c r="E73" s="479"/>
      <c r="F73" s="122">
        <f ca="1">SUM(OFFSET(V_ZRF_Suma_II.I,0,5),OFFSET(V_ZRF_Suma_II.II,0,5),OFFSET(V_ZRF_Suma_II.III,0,5))</f>
        <v>0</v>
      </c>
      <c r="G73" s="122">
        <f ca="1">SUM(OFFSET(V_ZRF_Suma_II.I,0,6),OFFSET(V_ZRF_Suma_II.II,0,6),OFFSET(V_ZRF_Suma_II.III,0,6))</f>
        <v>0</v>
      </c>
      <c r="H73" s="122">
        <f ca="1">SUM(OFFSET(V_ZRF_Suma_II.I,0,7),OFFSET(V_ZRF_Suma_II.II,0,7),OFFSET(V_ZRF_Suma_II.III,0,7))</f>
        <v>0</v>
      </c>
      <c r="I73" s="122">
        <f ca="1">SUM(OFFSET(V_ZRF_Suma_II.I,0,8),OFFSET(V_ZRF_Suma_II.II,0,8),OFFSET(V_ZRF_Suma_II.III,0,8))</f>
        <v>0</v>
      </c>
      <c r="J73" s="122">
        <f ca="1">SUM(OFFSET(V_ZRF_Suma_II.I,0,9),OFFSET(V_ZRF_Suma_II.II,0,9),OFFSET(V_ZRF_Suma_II.III,0,9))</f>
        <v>0</v>
      </c>
      <c r="K73" s="122">
        <f ca="1">SUM(OFFSET(V_ZRF_Suma_II.I,0,10),OFFSET(V_ZRF_Suma_II.II,0,10),OFFSET(V_ZRF_Suma_II.III,0,10))</f>
        <v>0</v>
      </c>
      <c r="L73" s="123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344</v>
      </c>
      <c r="B74" s="467" t="s">
        <v>37</v>
      </c>
      <c r="C74" s="468"/>
      <c r="D74" s="468"/>
      <c r="E74" s="468"/>
      <c r="F74" s="468"/>
      <c r="G74" s="468"/>
      <c r="H74" s="468"/>
      <c r="I74" s="468"/>
      <c r="J74" s="468"/>
      <c r="K74" s="468"/>
      <c r="L74" s="151"/>
      <c r="M74" s="152"/>
      <c r="O74" s="98"/>
    </row>
    <row r="75" spans="1:15" s="6" customFormat="1" ht="14.1" customHeight="1">
      <c r="A75" s="114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3">
        <f>IF(F75&gt;0,(I75-F75)/F75*100%,0)</f>
        <v>0</v>
      </c>
      <c r="M75" s="28"/>
      <c r="O75" s="98"/>
    </row>
    <row r="76" spans="1:15" s="6" customFormat="1" ht="14.1" customHeight="1">
      <c r="A76" s="114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3">
        <f>IF(F76&gt;0,(I76-F76)/F76*100%,0)</f>
        <v>0</v>
      </c>
      <c r="M76" s="25"/>
      <c r="O76" s="98"/>
    </row>
    <row r="77" spans="1:15" s="83" customFormat="1" ht="14.1" customHeight="1">
      <c r="A77" s="114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3">
        <f>IF(F77&gt;0,(I77-F77)/F77*100%,0)</f>
        <v>0</v>
      </c>
      <c r="M77" s="25"/>
      <c r="O77" s="99"/>
    </row>
    <row r="78" spans="1:15" s="6" customFormat="1" ht="14.1" customHeight="1">
      <c r="A78" s="477" t="s">
        <v>343</v>
      </c>
      <c r="B78" s="478"/>
      <c r="C78" s="478"/>
      <c r="D78" s="478"/>
      <c r="E78" s="479"/>
      <c r="F78" s="122">
        <f ca="1">SUM(F75:OFFSET(V_ZRF_Suma_III,-1,5))</f>
        <v>0</v>
      </c>
      <c r="G78" s="122">
        <f ca="1">SUM(G75:OFFSET(V_ZRF_Suma_III,-1,6))</f>
        <v>0</v>
      </c>
      <c r="H78" s="122">
        <f ca="1">SUM(H75:OFFSET(V_ZRF_Suma_III,-1,7))</f>
        <v>0</v>
      </c>
      <c r="I78" s="122">
        <f ca="1">SUM(I75:OFFSET(V_ZRF_Suma_III,-1,8))</f>
        <v>0</v>
      </c>
      <c r="J78" s="122">
        <f ca="1">SUM(J75:OFFSET(V_ZRF_Suma_III,-1,9))</f>
        <v>0</v>
      </c>
      <c r="K78" s="122">
        <f ca="1">SUM(K75:OFFSET(V_ZRF_Suma_III,-1,10))</f>
        <v>0</v>
      </c>
      <c r="L78" s="123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0" t="s">
        <v>361</v>
      </c>
      <c r="B79" s="481"/>
      <c r="C79" s="481"/>
      <c r="D79" s="481"/>
      <c r="E79" s="482"/>
      <c r="F79" s="122">
        <f ca="1">SUM(OFFSET(V_ZRF_Suma_I,0,5),OFFSET(V_ZRF_Suma_II,0,5),OFFSET(V_ZRF_Suma_III,0,5))</f>
        <v>0</v>
      </c>
      <c r="G79" s="122">
        <f ca="1">SUM(OFFSET(V_ZRF_Suma_I,0,6),OFFSET(V_ZRF_Suma_II,0,6),OFFSET(V_ZRF_Suma_III,0,6))</f>
        <v>0</v>
      </c>
      <c r="H79" s="122">
        <f ca="1">SUM(OFFSET(V_ZRF_Suma_I,0,7),OFFSET(V_ZRF_Suma_II,0,7),OFFSET(V_ZRF_Suma_III,0,7))</f>
        <v>0</v>
      </c>
      <c r="I79" s="122">
        <f ca="1">SUM(OFFSET(V_ZRF_Suma_I,0,8),OFFSET(V_ZRF_Suma_II,0,8),OFFSET(V_ZRF_Suma_III,0,8))</f>
        <v>0</v>
      </c>
      <c r="J79" s="122">
        <f ca="1">SUM(OFFSET(V_ZRF_Suma_I,0,9),OFFSET(V_ZRF_Suma_II,0,9),OFFSET(V_ZRF_Suma_III,0,9))</f>
        <v>0</v>
      </c>
      <c r="K79" s="122">
        <f ca="1">SUM(OFFSET(V_ZRF_Suma_I,0,10),OFFSET(V_ZRF_Suma_II,0,10),OFFSET(V_ZRF_Suma_III,0,10))</f>
        <v>0</v>
      </c>
      <c r="L79" s="123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337</v>
      </c>
      <c r="B80" s="500" t="s">
        <v>72</v>
      </c>
      <c r="C80" s="501"/>
      <c r="D80" s="34"/>
      <c r="E80" s="118"/>
      <c r="F80" s="122">
        <f ca="1">IF($D80&gt;0,SUMIF($M$7:OFFSET(V_ZRF_Suma_KK_operacji,0,12),$D80,F$7:OFFSET(V_ZRF_Suma_KK_operacji,0,5)),0)</f>
        <v>0</v>
      </c>
      <c r="G80" s="122">
        <f ca="1">IF($D80&gt;0,SUMIF($M$7:OFFSET(V_ZRF_Suma_KK_operacji,0,12),$D80,G$7:OFFSET(V_ZRF_Suma_KK_operacji,0,6)),0)</f>
        <v>0</v>
      </c>
      <c r="H80" s="122">
        <f ca="1">IF($D80&gt;0,SUMIF($M$7:OFFSET(V_ZRF_Suma_KK_operacji,0,12),$D80,H$7:OFFSET(V_ZRF_Suma_KK_operacji,0,7)),0)</f>
        <v>0</v>
      </c>
      <c r="I80" s="122">
        <f ca="1">IF($D80&gt;0,SUMIF($M$7:OFFSET(V_ZRF_Suma_KK_operacji,0,12),$D80,I$7:OFFSET(V_ZRF_Suma_KK_operacji,0,8)),0)</f>
        <v>0</v>
      </c>
      <c r="J80" s="122">
        <f ca="1">IF($D80&gt;0,SUMIF($M$7:OFFSET(V_ZRF_Suma_KK_operacji,0,12),$D80,J$7:OFFSET(V_ZRF_Suma_KK_operacji,0,9)),0)</f>
        <v>0</v>
      </c>
      <c r="K80" s="122">
        <f ca="1">IF($D80&gt;0,SUMIF($M$7:OFFSET(V_ZRF_Suma_KK_operacji,0,12),$D80,K$7:OFFSET(V_ZRF_Suma_KK_operacji,0,10)),0)</f>
        <v>0</v>
      </c>
      <c r="L80" s="171"/>
      <c r="M80" s="172"/>
      <c r="O80" s="100"/>
    </row>
    <row r="81" spans="1:15" s="5" customFormat="1" ht="14.1" customHeight="1">
      <c r="A81" s="164" t="s">
        <v>338</v>
      </c>
      <c r="B81" s="472" t="s">
        <v>72</v>
      </c>
      <c r="C81" s="473"/>
      <c r="D81" s="165"/>
      <c r="E81" s="166"/>
      <c r="F81" s="167">
        <f ca="1">IF($D81&gt;0,SUMIF($M$7:OFFSET(V_ZRF_Suma_KK_operacji,0,12),$D81,F$7:OFFSET(V_ZRF_Suma_KK_operacji,0,5)),0)</f>
        <v>0</v>
      </c>
      <c r="G81" s="167">
        <f ca="1">IF($D81&gt;0,SUMIF($M$7:OFFSET(V_ZRF_Suma_KK_operacji,0,12),$D81,G$7:OFFSET(V_ZRF_Suma_KK_operacji,0,6)),0)</f>
        <v>0</v>
      </c>
      <c r="H81" s="167">
        <f ca="1">IF($D81&gt;0,SUMIF($M$7:OFFSET(V_ZRF_Suma_KK_operacji,0,12),$D81,H$7:OFFSET(V_ZRF_Suma_KK_operacji,0,7)),0)</f>
        <v>0</v>
      </c>
      <c r="I81" s="167">
        <f ca="1">IF($D81&gt;0,SUMIF($M$7:OFFSET(V_ZRF_Suma_KK_operacji,0,12),$D81,I$7:OFFSET(V_ZRF_Suma_KK_operacji,0,8)),0)</f>
        <v>0</v>
      </c>
      <c r="J81" s="167">
        <f ca="1">IF($D81&gt;0,SUMIF($M$7:OFFSET(V_ZRF_Suma_KK_operacji,0,12),$D81,J$7:OFFSET(V_ZRF_Suma_KK_operacji,0,9)),0)</f>
        <v>0</v>
      </c>
      <c r="K81" s="167">
        <f ca="1">IF($D81&gt;0,SUMIF($M$7:OFFSET(V_ZRF_Suma_KK_operacji,0,12),$D81,K$7:OFFSET(V_ZRF_Suma_KK_operacji,0,10)),0)</f>
        <v>0</v>
      </c>
      <c r="L81" s="173"/>
      <c r="M81" s="153"/>
      <c r="O81" s="100"/>
    </row>
    <row r="82" spans="1:15" s="84" customFormat="1" ht="14.1" customHeight="1">
      <c r="A82" s="21" t="s">
        <v>339</v>
      </c>
      <c r="B82" s="474" t="s">
        <v>72</v>
      </c>
      <c r="C82" s="474"/>
      <c r="D82" s="34"/>
      <c r="E82" s="163"/>
      <c r="F82" s="122">
        <f ca="1">IF($D82&gt;0,SUMIF($M$7:OFFSET(V_ZRF_Suma_KK_operacji,0,12),$D82,F$7:OFFSET(V_ZRF_Suma_KK_operacji,0,5)),0)</f>
        <v>0</v>
      </c>
      <c r="G82" s="122">
        <f ca="1">IF($D82&gt;0,SUMIF($M$7:OFFSET(V_ZRF_Suma_KK_operacji,0,12),$D82,G$7:OFFSET(V_ZRF_Suma_KK_operacji,0,6)),0)</f>
        <v>0</v>
      </c>
      <c r="H82" s="122">
        <f ca="1">IF($D82&gt;0,SUMIF($M$7:OFFSET(V_ZRF_Suma_KK_operacji,0,12),$D82,H$7:OFFSET(V_ZRF_Suma_KK_operacji,0,7)),0)</f>
        <v>0</v>
      </c>
      <c r="I82" s="122">
        <f ca="1">IF($D82&gt;0,SUMIF($M$7:OFFSET(V_ZRF_Suma_KK_operacji,0,12),$D82,I$7:OFFSET(V_ZRF_Suma_KK_operacji,0,8)),0)</f>
        <v>0</v>
      </c>
      <c r="J82" s="122">
        <f ca="1">IF($D82&gt;0,SUMIF($M$7:OFFSET(V_ZRF_Suma_KK_operacji,0,12),$D82,J$7:OFFSET(V_ZRF_Suma_KK_operacji,0,9)),0)</f>
        <v>0</v>
      </c>
      <c r="K82" s="122">
        <f ca="1">IF($D82&gt;0,SUMIF($M$7:OFFSET(V_ZRF_Suma_KK_operacji,0,12),$D82,K$7:OFFSET(V_ZRF_Suma_KK_operacji,0,10)),0)</f>
        <v>0</v>
      </c>
      <c r="L82" s="174"/>
      <c r="M82" s="175"/>
      <c r="O82" s="101"/>
    </row>
    <row r="83" spans="1:15" s="4" customFormat="1" ht="18.75" customHeight="1">
      <c r="A83" s="466" t="s">
        <v>342</v>
      </c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O83" s="93" t="s">
        <v>70</v>
      </c>
    </row>
    <row r="84" spans="1:15" ht="30.75" customHeight="1">
      <c r="A84" s="493" t="s">
        <v>350</v>
      </c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O84" s="131" t="s">
        <v>71</v>
      </c>
    </row>
  </sheetData>
  <sheetProtection algorithmName="SHA-512" hashValue="XDoPLDIbTcT6wvhxzijSw9++TIWnRMegI1X78OVMbYvS6Dt7G6xb4jveNUS+xJNgAcZjd79DBF0Fac2galeERg==" saltValue="+f/maZdgRiMxG9m3brx3Cg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disablePrompts="1"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topLeftCell="A53" zoomScaleNormal="100" zoomScaleSheetLayoutView="100" workbookViewId="0">
      <selection activeCell="P21" sqref="P2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5" t="s">
        <v>178</v>
      </c>
      <c r="B1" s="465"/>
      <c r="C1" s="465"/>
      <c r="D1" s="465"/>
      <c r="E1" s="465"/>
      <c r="F1" s="465"/>
      <c r="G1" s="465"/>
      <c r="H1" s="465"/>
    </row>
    <row r="2" spans="1:8" s="11" customFormat="1" ht="18" customHeight="1">
      <c r="A2" s="505" t="s">
        <v>362</v>
      </c>
      <c r="B2" s="505"/>
      <c r="C2" s="505"/>
      <c r="D2" s="505"/>
      <c r="E2" s="505"/>
      <c r="F2" s="505"/>
      <c r="G2" s="505"/>
      <c r="H2" s="505"/>
    </row>
    <row r="3" spans="1:8" s="11" customFormat="1" ht="63.95" customHeight="1">
      <c r="A3" s="8" t="s">
        <v>42</v>
      </c>
      <c r="B3" s="19" t="s">
        <v>55</v>
      </c>
      <c r="C3" s="509" t="s">
        <v>138</v>
      </c>
      <c r="D3" s="510"/>
      <c r="E3" s="19" t="s">
        <v>137</v>
      </c>
      <c r="F3" s="19" t="s">
        <v>58</v>
      </c>
      <c r="G3" s="19" t="s">
        <v>136</v>
      </c>
      <c r="H3" s="192" t="s">
        <v>54</v>
      </c>
    </row>
    <row r="4" spans="1:8" s="11" customFormat="1" ht="18" customHeight="1">
      <c r="A4" s="502" t="s">
        <v>13</v>
      </c>
      <c r="B4" s="633" t="s">
        <v>365</v>
      </c>
      <c r="C4" s="646" t="s">
        <v>62</v>
      </c>
      <c r="D4" s="647"/>
      <c r="E4" s="108"/>
      <c r="F4" s="249" t="s">
        <v>385</v>
      </c>
      <c r="G4" s="168">
        <f>SUM(G5:G6)</f>
        <v>0</v>
      </c>
      <c r="H4" s="106"/>
    </row>
    <row r="5" spans="1:8" s="11" customFormat="1" ht="18" customHeight="1">
      <c r="A5" s="503"/>
      <c r="B5" s="634"/>
      <c r="C5" s="646" t="s">
        <v>366</v>
      </c>
      <c r="D5" s="647"/>
      <c r="E5" s="254" t="s">
        <v>84</v>
      </c>
      <c r="F5" s="249" t="s">
        <v>385</v>
      </c>
      <c r="G5" s="252"/>
      <c r="H5" s="106"/>
    </row>
    <row r="6" spans="1:8" s="11" customFormat="1" ht="18" customHeight="1">
      <c r="A6" s="503"/>
      <c r="B6" s="634"/>
      <c r="C6" s="646" t="s">
        <v>367</v>
      </c>
      <c r="D6" s="647"/>
      <c r="E6" s="254" t="s">
        <v>84</v>
      </c>
      <c r="F6" s="249" t="s">
        <v>385</v>
      </c>
      <c r="G6" s="252"/>
      <c r="H6" s="106"/>
    </row>
    <row r="7" spans="1:8" s="11" customFormat="1" ht="21.95" customHeight="1">
      <c r="A7" s="503"/>
      <c r="B7" s="634"/>
      <c r="C7" s="646" t="s">
        <v>368</v>
      </c>
      <c r="D7" s="647"/>
      <c r="E7" s="254" t="s">
        <v>84</v>
      </c>
      <c r="F7" s="249" t="s">
        <v>385</v>
      </c>
      <c r="G7" s="112"/>
      <c r="H7" s="106"/>
    </row>
    <row r="8" spans="1:8" s="11" customFormat="1" ht="27.95" customHeight="1">
      <c r="A8" s="503"/>
      <c r="B8" s="634"/>
      <c r="C8" s="646" t="s">
        <v>369</v>
      </c>
      <c r="D8" s="647"/>
      <c r="E8" s="254" t="s">
        <v>84</v>
      </c>
      <c r="F8" s="249" t="s">
        <v>385</v>
      </c>
      <c r="G8" s="112"/>
      <c r="H8" s="106"/>
    </row>
    <row r="9" spans="1:8" s="11" customFormat="1" ht="18" customHeight="1">
      <c r="A9" s="503"/>
      <c r="B9" s="634"/>
      <c r="C9" s="646" t="s">
        <v>370</v>
      </c>
      <c r="D9" s="647"/>
      <c r="E9" s="254" t="s">
        <v>84</v>
      </c>
      <c r="F9" s="249" t="s">
        <v>385</v>
      </c>
      <c r="G9" s="112"/>
      <c r="H9" s="106"/>
    </row>
    <row r="10" spans="1:8" s="11" customFormat="1" ht="18" customHeight="1">
      <c r="A10" s="504"/>
      <c r="B10" s="635"/>
      <c r="C10" s="646" t="s">
        <v>371</v>
      </c>
      <c r="D10" s="647"/>
      <c r="E10" s="254" t="s">
        <v>84</v>
      </c>
      <c r="F10" s="249" t="s">
        <v>385</v>
      </c>
      <c r="G10" s="112"/>
      <c r="H10" s="106"/>
    </row>
    <row r="11" spans="1:8" s="11" customFormat="1" ht="18" customHeight="1">
      <c r="A11" s="502" t="s">
        <v>14</v>
      </c>
      <c r="B11" s="633" t="s">
        <v>372</v>
      </c>
      <c r="C11" s="646" t="s">
        <v>62</v>
      </c>
      <c r="D11" s="647"/>
      <c r="E11" s="108"/>
      <c r="F11" s="249" t="s">
        <v>385</v>
      </c>
      <c r="G11" s="168">
        <f>SUM(G12:G13)</f>
        <v>0</v>
      </c>
      <c r="H11" s="106"/>
    </row>
    <row r="12" spans="1:8" s="11" customFormat="1" ht="18" customHeight="1">
      <c r="A12" s="503"/>
      <c r="B12" s="634"/>
      <c r="C12" s="646" t="s">
        <v>366</v>
      </c>
      <c r="D12" s="647"/>
      <c r="E12" s="254" t="s">
        <v>84</v>
      </c>
      <c r="F12" s="249" t="s">
        <v>385</v>
      </c>
      <c r="G12" s="112"/>
      <c r="H12" s="106"/>
    </row>
    <row r="13" spans="1:8" s="11" customFormat="1" ht="18" customHeight="1">
      <c r="A13" s="504"/>
      <c r="B13" s="635"/>
      <c r="C13" s="646" t="s">
        <v>367</v>
      </c>
      <c r="D13" s="647"/>
      <c r="E13" s="254" t="s">
        <v>84</v>
      </c>
      <c r="F13" s="249" t="s">
        <v>385</v>
      </c>
      <c r="G13" s="112"/>
      <c r="H13" s="106"/>
    </row>
    <row r="14" spans="1:8" s="11" customFormat="1" ht="33.950000000000003" customHeight="1">
      <c r="A14" s="194" t="s">
        <v>15</v>
      </c>
      <c r="B14" s="636" t="s">
        <v>376</v>
      </c>
      <c r="C14" s="646" t="s">
        <v>62</v>
      </c>
      <c r="D14" s="647"/>
      <c r="E14" s="108"/>
      <c r="F14" s="249" t="s">
        <v>384</v>
      </c>
      <c r="G14" s="112"/>
      <c r="H14" s="106"/>
    </row>
    <row r="15" spans="1:8" s="11" customFormat="1" ht="21.95" customHeight="1">
      <c r="A15" s="194" t="s">
        <v>16</v>
      </c>
      <c r="B15" s="636" t="s">
        <v>377</v>
      </c>
      <c r="C15" s="646" t="s">
        <v>62</v>
      </c>
      <c r="D15" s="647"/>
      <c r="E15" s="108"/>
      <c r="F15" s="249" t="s">
        <v>384</v>
      </c>
      <c r="G15" s="112"/>
      <c r="H15" s="106"/>
    </row>
    <row r="16" spans="1:8" s="11" customFormat="1" ht="33.950000000000003" customHeight="1">
      <c r="A16" s="194" t="s">
        <v>17</v>
      </c>
      <c r="B16" s="636" t="s">
        <v>378</v>
      </c>
      <c r="C16" s="646" t="s">
        <v>62</v>
      </c>
      <c r="D16" s="647"/>
      <c r="E16" s="108"/>
      <c r="F16" s="249" t="s">
        <v>384</v>
      </c>
      <c r="G16" s="112"/>
      <c r="H16" s="106"/>
    </row>
    <row r="17" spans="1:8" s="11" customFormat="1" ht="21.95" customHeight="1">
      <c r="A17" s="194" t="s">
        <v>6</v>
      </c>
      <c r="B17" s="636" t="s">
        <v>379</v>
      </c>
      <c r="C17" s="646" t="s">
        <v>62</v>
      </c>
      <c r="D17" s="647"/>
      <c r="E17" s="108"/>
      <c r="F17" s="249" t="s">
        <v>384</v>
      </c>
      <c r="G17" s="112"/>
      <c r="H17" s="106"/>
    </row>
    <row r="18" spans="1:8" s="11" customFormat="1" ht="21.95" customHeight="1">
      <c r="A18" s="194" t="s">
        <v>18</v>
      </c>
      <c r="B18" s="636" t="s">
        <v>380</v>
      </c>
      <c r="C18" s="646" t="s">
        <v>62</v>
      </c>
      <c r="D18" s="647"/>
      <c r="E18" s="108"/>
      <c r="F18" s="249" t="s">
        <v>384</v>
      </c>
      <c r="G18" s="112"/>
      <c r="H18" s="106"/>
    </row>
    <row r="19" spans="1:8" s="11" customFormat="1" ht="18" customHeight="1">
      <c r="A19" s="502" t="s">
        <v>19</v>
      </c>
      <c r="B19" s="633" t="s">
        <v>373</v>
      </c>
      <c r="C19" s="648" t="s">
        <v>62</v>
      </c>
      <c r="D19" s="647"/>
      <c r="E19" s="247"/>
      <c r="F19" s="249" t="s">
        <v>60</v>
      </c>
      <c r="G19" s="136">
        <f>SUM(G20:G21)</f>
        <v>0</v>
      </c>
      <c r="H19" s="193"/>
    </row>
    <row r="20" spans="1:8" s="11" customFormat="1" ht="18" customHeight="1">
      <c r="A20" s="503"/>
      <c r="B20" s="634"/>
      <c r="C20" s="648" t="s">
        <v>374</v>
      </c>
      <c r="D20" s="647"/>
      <c r="E20" s="254" t="s">
        <v>84</v>
      </c>
      <c r="F20" s="249" t="s">
        <v>60</v>
      </c>
      <c r="G20" s="137"/>
      <c r="H20" s="193"/>
    </row>
    <row r="21" spans="1:8" s="11" customFormat="1" ht="18" customHeight="1">
      <c r="A21" s="504"/>
      <c r="B21" s="635"/>
      <c r="C21" s="648" t="s">
        <v>375</v>
      </c>
      <c r="D21" s="647"/>
      <c r="E21" s="254" t="s">
        <v>84</v>
      </c>
      <c r="F21" s="249" t="s">
        <v>60</v>
      </c>
      <c r="G21" s="137"/>
      <c r="H21" s="193"/>
    </row>
    <row r="22" spans="1:8" s="11" customFormat="1" ht="18" customHeight="1">
      <c r="A22" s="194" t="s">
        <v>24</v>
      </c>
      <c r="B22" s="636" t="s">
        <v>40</v>
      </c>
      <c r="C22" s="649" t="s">
        <v>84</v>
      </c>
      <c r="D22" s="650"/>
      <c r="E22" s="108"/>
      <c r="F22" s="249" t="s">
        <v>384</v>
      </c>
      <c r="G22" s="112"/>
      <c r="H22" s="106"/>
    </row>
    <row r="23" spans="1:8" s="11" customFormat="1" ht="18" customHeight="1">
      <c r="A23" s="194" t="s">
        <v>21</v>
      </c>
      <c r="B23" s="637" t="s">
        <v>80</v>
      </c>
      <c r="C23" s="649" t="s">
        <v>84</v>
      </c>
      <c r="D23" s="650"/>
      <c r="E23" s="109"/>
      <c r="F23" s="250" t="s">
        <v>59</v>
      </c>
      <c r="G23" s="112"/>
      <c r="H23" s="106"/>
    </row>
    <row r="24" spans="1:8" s="11" customFormat="1" ht="15.95" customHeight="1">
      <c r="A24" s="502" t="s">
        <v>22</v>
      </c>
      <c r="B24" s="633" t="s">
        <v>81</v>
      </c>
      <c r="C24" s="648" t="s">
        <v>62</v>
      </c>
      <c r="D24" s="647"/>
      <c r="E24" s="248"/>
      <c r="F24" s="249" t="s">
        <v>384</v>
      </c>
      <c r="G24" s="168">
        <f>SUM(G25:G26)</f>
        <v>0</v>
      </c>
      <c r="H24" s="106"/>
    </row>
    <row r="25" spans="1:8" s="11" customFormat="1" ht="15.95" customHeight="1">
      <c r="A25" s="503"/>
      <c r="B25" s="634"/>
      <c r="C25" s="638" t="s">
        <v>62</v>
      </c>
      <c r="D25" s="347" t="s">
        <v>142</v>
      </c>
      <c r="E25" s="254" t="s">
        <v>84</v>
      </c>
      <c r="F25" s="249" t="s">
        <v>384</v>
      </c>
      <c r="G25" s="168">
        <f>SUM(G27,G29,G31)</f>
        <v>0</v>
      </c>
      <c r="H25" s="106"/>
    </row>
    <row r="26" spans="1:8" s="11" customFormat="1" ht="15.95" customHeight="1">
      <c r="A26" s="503"/>
      <c r="B26" s="634"/>
      <c r="C26" s="639"/>
      <c r="D26" s="347" t="s">
        <v>143</v>
      </c>
      <c r="E26" s="254" t="s">
        <v>84</v>
      </c>
      <c r="F26" s="249" t="s">
        <v>384</v>
      </c>
      <c r="G26" s="168">
        <f>SUM(G28,G30,G32)</f>
        <v>0</v>
      </c>
      <c r="H26" s="106"/>
    </row>
    <row r="27" spans="1:8" s="11" customFormat="1" ht="15.95" customHeight="1">
      <c r="A27" s="503"/>
      <c r="B27" s="634"/>
      <c r="C27" s="638" t="s">
        <v>139</v>
      </c>
      <c r="D27" s="651" t="s">
        <v>142</v>
      </c>
      <c r="E27" s="254" t="s">
        <v>84</v>
      </c>
      <c r="F27" s="249" t="s">
        <v>384</v>
      </c>
      <c r="G27" s="157"/>
      <c r="H27" s="106"/>
    </row>
    <row r="28" spans="1:8" s="11" customFormat="1" ht="15.95" customHeight="1">
      <c r="A28" s="503"/>
      <c r="B28" s="634"/>
      <c r="C28" s="640"/>
      <c r="D28" s="651" t="s">
        <v>143</v>
      </c>
      <c r="E28" s="254" t="s">
        <v>84</v>
      </c>
      <c r="F28" s="249" t="s">
        <v>384</v>
      </c>
      <c r="G28" s="157"/>
      <c r="H28" s="106"/>
    </row>
    <row r="29" spans="1:8" s="11" customFormat="1" ht="15.95" customHeight="1">
      <c r="A29" s="503"/>
      <c r="B29" s="634"/>
      <c r="C29" s="638" t="s">
        <v>140</v>
      </c>
      <c r="D29" s="347" t="s">
        <v>142</v>
      </c>
      <c r="E29" s="254" t="s">
        <v>84</v>
      </c>
      <c r="F29" s="249" t="s">
        <v>384</v>
      </c>
      <c r="G29" s="157"/>
      <c r="H29" s="106"/>
    </row>
    <row r="30" spans="1:8" s="11" customFormat="1" ht="15.95" customHeight="1">
      <c r="A30" s="503"/>
      <c r="B30" s="634"/>
      <c r="C30" s="640"/>
      <c r="D30" s="347" t="s">
        <v>143</v>
      </c>
      <c r="E30" s="254" t="s">
        <v>84</v>
      </c>
      <c r="F30" s="249" t="s">
        <v>384</v>
      </c>
      <c r="G30" s="157"/>
      <c r="H30" s="106"/>
    </row>
    <row r="31" spans="1:8" s="11" customFormat="1" ht="15.95" customHeight="1">
      <c r="A31" s="503"/>
      <c r="B31" s="634"/>
      <c r="C31" s="638" t="s">
        <v>141</v>
      </c>
      <c r="D31" s="347" t="s">
        <v>142</v>
      </c>
      <c r="E31" s="254" t="s">
        <v>84</v>
      </c>
      <c r="F31" s="249" t="s">
        <v>384</v>
      </c>
      <c r="G31" s="157"/>
      <c r="H31" s="106"/>
    </row>
    <row r="32" spans="1:8" s="11" customFormat="1" ht="15.95" customHeight="1">
      <c r="A32" s="504"/>
      <c r="B32" s="635"/>
      <c r="C32" s="640"/>
      <c r="D32" s="347" t="s">
        <v>143</v>
      </c>
      <c r="E32" s="254" t="s">
        <v>84</v>
      </c>
      <c r="F32" s="249" t="s">
        <v>384</v>
      </c>
      <c r="G32" s="157"/>
      <c r="H32" s="106"/>
    </row>
    <row r="33" spans="1:8" s="11" customFormat="1" ht="15.95" customHeight="1">
      <c r="A33" s="502" t="s">
        <v>23</v>
      </c>
      <c r="B33" s="638" t="s">
        <v>82</v>
      </c>
      <c r="C33" s="648" t="s">
        <v>62</v>
      </c>
      <c r="D33" s="647"/>
      <c r="E33" s="111"/>
      <c r="F33" s="249" t="s">
        <v>384</v>
      </c>
      <c r="G33" s="169">
        <f>SUM(G34:G35)</f>
        <v>0</v>
      </c>
      <c r="H33" s="193"/>
    </row>
    <row r="34" spans="1:8" s="11" customFormat="1" ht="15.95" customHeight="1">
      <c r="A34" s="503"/>
      <c r="B34" s="639"/>
      <c r="C34" s="638" t="s">
        <v>62</v>
      </c>
      <c r="D34" s="347" t="s">
        <v>142</v>
      </c>
      <c r="E34" s="254" t="s">
        <v>84</v>
      </c>
      <c r="F34" s="249" t="s">
        <v>384</v>
      </c>
      <c r="G34" s="169">
        <f>SUM(G36,G38,G40)</f>
        <v>0</v>
      </c>
      <c r="H34" s="193"/>
    </row>
    <row r="35" spans="1:8" s="11" customFormat="1" ht="15.95" customHeight="1">
      <c r="A35" s="503"/>
      <c r="B35" s="639"/>
      <c r="C35" s="640"/>
      <c r="D35" s="347" t="s">
        <v>143</v>
      </c>
      <c r="E35" s="254" t="s">
        <v>84</v>
      </c>
      <c r="F35" s="249" t="s">
        <v>384</v>
      </c>
      <c r="G35" s="169">
        <f>SUM(G37,G39,G41)</f>
        <v>0</v>
      </c>
      <c r="H35" s="193"/>
    </row>
    <row r="36" spans="1:8" s="11" customFormat="1" ht="15.95" customHeight="1">
      <c r="A36" s="503"/>
      <c r="B36" s="639"/>
      <c r="C36" s="638" t="s">
        <v>139</v>
      </c>
      <c r="D36" s="347" t="s">
        <v>142</v>
      </c>
      <c r="E36" s="254" t="s">
        <v>84</v>
      </c>
      <c r="F36" s="249" t="s">
        <v>384</v>
      </c>
      <c r="G36" s="158"/>
      <c r="H36" s="193"/>
    </row>
    <row r="37" spans="1:8" s="11" customFormat="1" ht="15.95" customHeight="1">
      <c r="A37" s="503"/>
      <c r="B37" s="639"/>
      <c r="C37" s="640"/>
      <c r="D37" s="347" t="s">
        <v>143</v>
      </c>
      <c r="E37" s="254" t="s">
        <v>84</v>
      </c>
      <c r="F37" s="249" t="s">
        <v>384</v>
      </c>
      <c r="G37" s="158"/>
      <c r="H37" s="193"/>
    </row>
    <row r="38" spans="1:8" s="11" customFormat="1" ht="15.95" customHeight="1">
      <c r="A38" s="503"/>
      <c r="B38" s="639"/>
      <c r="C38" s="638" t="s">
        <v>140</v>
      </c>
      <c r="D38" s="347" t="s">
        <v>142</v>
      </c>
      <c r="E38" s="254" t="s">
        <v>84</v>
      </c>
      <c r="F38" s="249" t="s">
        <v>384</v>
      </c>
      <c r="G38" s="158"/>
      <c r="H38" s="193"/>
    </row>
    <row r="39" spans="1:8" s="11" customFormat="1" ht="15.95" customHeight="1">
      <c r="A39" s="503"/>
      <c r="B39" s="639"/>
      <c r="C39" s="640"/>
      <c r="D39" s="347" t="s">
        <v>143</v>
      </c>
      <c r="E39" s="254" t="s">
        <v>84</v>
      </c>
      <c r="F39" s="249" t="s">
        <v>384</v>
      </c>
      <c r="G39" s="109"/>
      <c r="H39" s="193"/>
    </row>
    <row r="40" spans="1:8" s="11" customFormat="1" ht="15.95" customHeight="1">
      <c r="A40" s="503"/>
      <c r="B40" s="639"/>
      <c r="C40" s="638" t="s">
        <v>141</v>
      </c>
      <c r="D40" s="347" t="s">
        <v>142</v>
      </c>
      <c r="E40" s="254" t="s">
        <v>84</v>
      </c>
      <c r="F40" s="249" t="s">
        <v>384</v>
      </c>
      <c r="G40" s="109"/>
      <c r="H40" s="193"/>
    </row>
    <row r="41" spans="1:8" s="11" customFormat="1" ht="15.95" customHeight="1">
      <c r="A41" s="504"/>
      <c r="B41" s="640"/>
      <c r="C41" s="640"/>
      <c r="D41" s="347" t="s">
        <v>143</v>
      </c>
      <c r="E41" s="254" t="s">
        <v>84</v>
      </c>
      <c r="F41" s="249" t="s">
        <v>384</v>
      </c>
      <c r="G41" s="109"/>
      <c r="H41" s="193"/>
    </row>
    <row r="42" spans="1:8" s="11" customFormat="1" ht="18" customHeight="1">
      <c r="A42" s="194" t="s">
        <v>28</v>
      </c>
      <c r="B42" s="636" t="s">
        <v>41</v>
      </c>
      <c r="C42" s="649" t="s">
        <v>84</v>
      </c>
      <c r="D42" s="650"/>
      <c r="E42" s="110"/>
      <c r="F42" s="249" t="s">
        <v>384</v>
      </c>
      <c r="G42" s="109"/>
      <c r="H42" s="193"/>
    </row>
    <row r="43" spans="1:8" s="11" customFormat="1" ht="15.95" customHeight="1">
      <c r="A43" s="502" t="s">
        <v>64</v>
      </c>
      <c r="B43" s="641" t="s">
        <v>179</v>
      </c>
      <c r="C43" s="648" t="s">
        <v>62</v>
      </c>
      <c r="D43" s="647"/>
      <c r="E43" s="247"/>
      <c r="F43" s="249" t="s">
        <v>60</v>
      </c>
      <c r="G43" s="136">
        <f>SUM(G44:G45)</f>
        <v>0</v>
      </c>
      <c r="H43" s="193"/>
    </row>
    <row r="44" spans="1:8" s="11" customFormat="1" ht="15.95" customHeight="1">
      <c r="A44" s="503"/>
      <c r="B44" s="642"/>
      <c r="C44" s="648" t="s">
        <v>144</v>
      </c>
      <c r="D44" s="647"/>
      <c r="E44" s="254" t="s">
        <v>84</v>
      </c>
      <c r="F44" s="249" t="s">
        <v>60</v>
      </c>
      <c r="G44" s="137"/>
      <c r="H44" s="193"/>
    </row>
    <row r="45" spans="1:8" s="11" customFormat="1" ht="15.95" customHeight="1">
      <c r="A45" s="504"/>
      <c r="B45" s="643"/>
      <c r="C45" s="648" t="s">
        <v>145</v>
      </c>
      <c r="D45" s="647"/>
      <c r="E45" s="254" t="s">
        <v>84</v>
      </c>
      <c r="F45" s="249" t="s">
        <v>60</v>
      </c>
      <c r="G45" s="137"/>
      <c r="H45" s="193"/>
    </row>
    <row r="46" spans="1:8" s="11" customFormat="1" ht="21.95" customHeight="1">
      <c r="A46" s="194" t="s">
        <v>10</v>
      </c>
      <c r="B46" s="644" t="s">
        <v>56</v>
      </c>
      <c r="C46" s="506" t="s">
        <v>84</v>
      </c>
      <c r="D46" s="507"/>
      <c r="E46" s="110"/>
      <c r="F46" s="249" t="s">
        <v>384</v>
      </c>
      <c r="G46" s="109"/>
      <c r="H46" s="193"/>
    </row>
    <row r="47" spans="1:8" s="11" customFormat="1" ht="44.1" customHeight="1">
      <c r="A47" s="194" t="s">
        <v>44</v>
      </c>
      <c r="B47" s="637" t="s">
        <v>135</v>
      </c>
      <c r="C47" s="506" t="s">
        <v>84</v>
      </c>
      <c r="D47" s="511"/>
      <c r="E47" s="110"/>
      <c r="F47" s="249" t="s">
        <v>384</v>
      </c>
      <c r="G47" s="109"/>
      <c r="H47" s="193"/>
    </row>
    <row r="48" spans="1:8" s="2" customFormat="1" ht="18" customHeight="1">
      <c r="A48" s="194" t="s">
        <v>45</v>
      </c>
      <c r="B48" s="645" t="s">
        <v>181</v>
      </c>
      <c r="C48" s="506" t="s">
        <v>84</v>
      </c>
      <c r="D48" s="507"/>
      <c r="E48" s="111"/>
      <c r="F48" s="249" t="s">
        <v>384</v>
      </c>
      <c r="G48" s="113"/>
      <c r="H48" s="107"/>
    </row>
    <row r="49" spans="1:10" s="11" customFormat="1" ht="33.950000000000003" customHeight="1">
      <c r="A49" s="194" t="s">
        <v>46</v>
      </c>
      <c r="B49" s="637" t="s">
        <v>381</v>
      </c>
      <c r="C49" s="506" t="s">
        <v>84</v>
      </c>
      <c r="D49" s="511"/>
      <c r="E49" s="254" t="s">
        <v>84</v>
      </c>
      <c r="F49" s="249" t="s">
        <v>59</v>
      </c>
      <c r="G49" s="109"/>
      <c r="H49" s="193"/>
    </row>
    <row r="50" spans="1:10" s="11" customFormat="1" ht="44.1" customHeight="1">
      <c r="A50" s="194" t="s">
        <v>47</v>
      </c>
      <c r="B50" s="636" t="s">
        <v>382</v>
      </c>
      <c r="C50" s="506" t="s">
        <v>84</v>
      </c>
      <c r="D50" s="511"/>
      <c r="E50" s="254" t="s">
        <v>84</v>
      </c>
      <c r="F50" s="249" t="s">
        <v>384</v>
      </c>
      <c r="G50" s="109"/>
      <c r="H50" s="193"/>
    </row>
    <row r="51" spans="1:10" s="11" customFormat="1" ht="21.95" customHeight="1">
      <c r="A51" s="194" t="s">
        <v>48</v>
      </c>
      <c r="B51" s="636" t="s">
        <v>383</v>
      </c>
      <c r="C51" s="506" t="s">
        <v>84</v>
      </c>
      <c r="D51" s="511"/>
      <c r="E51" s="254" t="s">
        <v>84</v>
      </c>
      <c r="F51" s="249" t="s">
        <v>386</v>
      </c>
      <c r="G51" s="109"/>
      <c r="H51" s="193"/>
    </row>
    <row r="52" spans="1:10" s="2" customFormat="1" ht="21.95" customHeight="1">
      <c r="A52" s="154" t="s">
        <v>147</v>
      </c>
      <c r="B52" s="645" t="s">
        <v>83</v>
      </c>
      <c r="C52" s="506" t="s">
        <v>84</v>
      </c>
      <c r="D52" s="507"/>
      <c r="E52" s="254" t="s">
        <v>84</v>
      </c>
      <c r="F52" s="251" t="s">
        <v>59</v>
      </c>
      <c r="G52" s="155"/>
      <c r="H52" s="107"/>
    </row>
    <row r="53" spans="1:10" s="2" customFormat="1" ht="21.95" customHeight="1">
      <c r="A53" s="154" t="s">
        <v>148</v>
      </c>
      <c r="B53" s="645" t="s">
        <v>387</v>
      </c>
      <c r="C53" s="506" t="s">
        <v>84</v>
      </c>
      <c r="D53" s="507"/>
      <c r="E53" s="254" t="s">
        <v>84</v>
      </c>
      <c r="F53" s="251" t="s">
        <v>59</v>
      </c>
      <c r="G53" s="155"/>
      <c r="H53" s="107"/>
    </row>
    <row r="54" spans="1:10" s="2" customFormat="1" ht="33.950000000000003" customHeight="1">
      <c r="A54" s="154" t="s">
        <v>149</v>
      </c>
      <c r="B54" s="645" t="s">
        <v>388</v>
      </c>
      <c r="C54" s="506" t="s">
        <v>84</v>
      </c>
      <c r="D54" s="507"/>
      <c r="E54" s="254" t="s">
        <v>84</v>
      </c>
      <c r="F54" s="251" t="s">
        <v>59</v>
      </c>
      <c r="G54" s="155"/>
      <c r="H54" s="107"/>
    </row>
    <row r="55" spans="1:10" s="105" customFormat="1" ht="18" customHeight="1">
      <c r="A55" s="508" t="s">
        <v>363</v>
      </c>
      <c r="B55" s="508"/>
      <c r="C55" s="508"/>
      <c r="D55" s="508"/>
      <c r="E55" s="508"/>
      <c r="F55" s="508"/>
      <c r="G55" s="508"/>
      <c r="H55" s="508"/>
    </row>
    <row r="56" spans="1:10" ht="63.95" customHeight="1">
      <c r="A56" s="8" t="s">
        <v>42</v>
      </c>
      <c r="B56" s="19" t="s">
        <v>55</v>
      </c>
      <c r="C56" s="513" t="s">
        <v>138</v>
      </c>
      <c r="D56" s="514"/>
      <c r="E56" s="19" t="s">
        <v>137</v>
      </c>
      <c r="F56" s="19" t="s">
        <v>58</v>
      </c>
      <c r="G56" s="19" t="s">
        <v>136</v>
      </c>
      <c r="H56" s="192" t="s">
        <v>54</v>
      </c>
      <c r="I56" s="12"/>
      <c r="J56" s="12"/>
    </row>
    <row r="57" spans="1:10" ht="18" customHeight="1">
      <c r="A57" s="9" t="s">
        <v>13</v>
      </c>
      <c r="B57" s="53"/>
      <c r="C57" s="515"/>
      <c r="D57" s="516"/>
      <c r="E57" s="137"/>
      <c r="F57" s="193"/>
      <c r="G57" s="193"/>
      <c r="H57" s="193"/>
      <c r="I57" s="12"/>
      <c r="J57" s="12"/>
    </row>
    <row r="58" spans="1:10" ht="18" customHeight="1">
      <c r="A58" s="9" t="s">
        <v>14</v>
      </c>
      <c r="B58" s="53"/>
      <c r="C58" s="515"/>
      <c r="D58" s="516"/>
      <c r="E58" s="137"/>
      <c r="F58" s="193"/>
      <c r="G58" s="193"/>
      <c r="H58" s="193"/>
      <c r="I58" s="12"/>
      <c r="J58" s="12"/>
    </row>
    <row r="59" spans="1:10" s="20" customFormat="1" ht="18" customHeight="1">
      <c r="A59" s="9" t="s">
        <v>57</v>
      </c>
      <c r="B59" s="53"/>
      <c r="C59" s="515"/>
      <c r="D59" s="516"/>
      <c r="E59" s="137"/>
      <c r="F59" s="193"/>
      <c r="G59" s="193"/>
      <c r="H59" s="193"/>
    </row>
    <row r="60" spans="1:10" s="11" customFormat="1" ht="15.95" customHeight="1">
      <c r="J60" s="97" t="s">
        <v>70</v>
      </c>
    </row>
    <row r="61" spans="1:10" s="11" customFormat="1" ht="18.75" customHeight="1">
      <c r="A61" s="512" t="s">
        <v>364</v>
      </c>
      <c r="B61" s="512"/>
      <c r="C61" s="512"/>
      <c r="D61" s="512"/>
      <c r="E61" s="512"/>
      <c r="F61" s="512"/>
      <c r="G61" s="512"/>
      <c r="H61" s="246"/>
      <c r="J61" s="245" t="s">
        <v>71</v>
      </c>
    </row>
    <row r="62" spans="1:10" s="253" customFormat="1" ht="18" customHeight="1">
      <c r="A62" s="517" t="s">
        <v>389</v>
      </c>
      <c r="B62" s="517"/>
      <c r="C62" s="517"/>
      <c r="D62" s="517"/>
      <c r="E62" s="517"/>
      <c r="F62" s="517"/>
      <c r="G62" s="517"/>
      <c r="H62" s="255"/>
      <c r="I62" s="105"/>
      <c r="J62" s="105"/>
    </row>
    <row r="63" spans="1:10" s="253" customFormat="1" ht="18" customHeight="1">
      <c r="A63" s="517" t="s">
        <v>390</v>
      </c>
      <c r="B63" s="517"/>
      <c r="C63" s="517"/>
      <c r="D63" s="517"/>
      <c r="E63" s="517"/>
      <c r="F63" s="517"/>
      <c r="G63" s="517"/>
      <c r="H63" s="256"/>
      <c r="I63" s="105"/>
      <c r="J63" s="105"/>
    </row>
    <row r="64" spans="1:10" s="253" customFormat="1" ht="18" customHeight="1">
      <c r="A64" s="517" t="s">
        <v>391</v>
      </c>
      <c r="B64" s="517"/>
      <c r="C64" s="517"/>
      <c r="D64" s="517"/>
      <c r="E64" s="517"/>
      <c r="F64" s="517"/>
      <c r="G64" s="517"/>
      <c r="H64" s="257"/>
      <c r="I64" s="105"/>
      <c r="J64" s="105"/>
    </row>
    <row r="65" spans="1:10" s="253" customFormat="1" ht="18" customHeight="1">
      <c r="A65" s="517" t="s">
        <v>392</v>
      </c>
      <c r="B65" s="517"/>
      <c r="C65" s="517"/>
      <c r="D65" s="517"/>
      <c r="E65" s="517"/>
      <c r="F65" s="517"/>
      <c r="G65" s="517"/>
      <c r="H65" s="258"/>
      <c r="I65" s="105"/>
      <c r="J65" s="105"/>
    </row>
    <row r="66" spans="1:10" s="253" customFormat="1" ht="18" customHeight="1">
      <c r="A66" s="517" t="s">
        <v>393</v>
      </c>
      <c r="B66" s="517"/>
      <c r="C66" s="517"/>
      <c r="D66" s="517"/>
      <c r="E66" s="517"/>
      <c r="F66" s="517"/>
      <c r="G66" s="517"/>
      <c r="H66" s="255"/>
      <c r="I66" s="105"/>
      <c r="J66" s="105"/>
    </row>
  </sheetData>
  <sheetProtection algorithmName="SHA-512" hashValue="deBOK4ng9QOR9Soe+ljMSYsGekwFZJcz/V+h20gtiIC5CR9oCRxyQuAC9YEmrxpN8y5W6wkRLNWmVGmhkCOTEQ==" saltValue="DwqWxjwq5+VrgOxP/ow+IA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3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2" customWidth="1"/>
    <col min="2" max="2" width="86.5703125" style="162" customWidth="1"/>
    <col min="3" max="4" width="14.7109375" style="162" customWidth="1"/>
    <col min="5" max="5" width="6.7109375" style="162" customWidth="1"/>
    <col min="6" max="16384" width="9.140625" style="162"/>
  </cols>
  <sheetData>
    <row r="1" spans="1:6" s="45" customFormat="1" ht="24" customHeight="1">
      <c r="A1" s="362" t="s">
        <v>394</v>
      </c>
      <c r="B1" s="362"/>
      <c r="C1" s="362"/>
      <c r="D1" s="362"/>
      <c r="E1" s="17"/>
      <c r="F1" s="17"/>
    </row>
    <row r="2" spans="1:6" s="45" customFormat="1" ht="30" customHeight="1">
      <c r="A2" s="523" t="s">
        <v>78</v>
      </c>
      <c r="B2" s="523"/>
      <c r="C2" s="524" t="s">
        <v>36</v>
      </c>
      <c r="D2" s="524"/>
      <c r="E2" s="17"/>
      <c r="F2" s="17"/>
    </row>
    <row r="3" spans="1:6" s="45" customFormat="1" ht="24" customHeight="1">
      <c r="A3" s="259" t="s">
        <v>11</v>
      </c>
      <c r="B3" s="260" t="s">
        <v>12</v>
      </c>
      <c r="C3" s="259" t="s">
        <v>63</v>
      </c>
      <c r="D3" s="259" t="s">
        <v>146</v>
      </c>
      <c r="E3" s="17"/>
      <c r="F3" s="17"/>
    </row>
    <row r="4" spans="1:6" s="45" customFormat="1" ht="24" customHeight="1">
      <c r="A4" s="274" t="s">
        <v>8</v>
      </c>
      <c r="B4" s="525" t="s">
        <v>4</v>
      </c>
      <c r="C4" s="525"/>
      <c r="D4" s="526"/>
      <c r="E4" s="17"/>
      <c r="F4" s="17"/>
    </row>
    <row r="5" spans="1:6" s="45" customFormat="1" ht="36" customHeight="1">
      <c r="A5" s="261" t="s">
        <v>13</v>
      </c>
      <c r="B5" s="262" t="s">
        <v>396</v>
      </c>
      <c r="C5" s="263" t="s">
        <v>36</v>
      </c>
      <c r="D5" s="264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0" t="s">
        <v>397</v>
      </c>
      <c r="C6" s="161" t="s">
        <v>36</v>
      </c>
      <c r="D6" s="124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38" t="s">
        <v>398</v>
      </c>
      <c r="C7" s="161" t="s">
        <v>36</v>
      </c>
      <c r="D7" s="124" t="str">
        <f t="shared" si="0"/>
        <v/>
      </c>
      <c r="E7" s="17"/>
      <c r="F7" s="17"/>
    </row>
    <row r="8" spans="1:6" s="45" customFormat="1" ht="36" customHeight="1">
      <c r="A8" s="39" t="s">
        <v>173</v>
      </c>
      <c r="B8" s="160" t="s">
        <v>401</v>
      </c>
      <c r="C8" s="161" t="s">
        <v>36</v>
      </c>
      <c r="D8" s="124" t="str">
        <f t="shared" si="0"/>
        <v/>
      </c>
      <c r="E8" s="17"/>
      <c r="F8" s="17"/>
    </row>
    <row r="9" spans="1:6" s="45" customFormat="1" ht="24" customHeight="1">
      <c r="A9" s="39" t="s">
        <v>174</v>
      </c>
      <c r="B9" s="196" t="s">
        <v>400</v>
      </c>
      <c r="C9" s="161" t="s">
        <v>36</v>
      </c>
      <c r="D9" s="124" t="str">
        <f t="shared" si="0"/>
        <v/>
      </c>
      <c r="E9" s="17"/>
      <c r="F9" s="17"/>
    </row>
    <row r="10" spans="1:6" s="45" customFormat="1" ht="24" customHeight="1">
      <c r="A10" s="39" t="s">
        <v>175</v>
      </c>
      <c r="B10" s="160" t="s">
        <v>402</v>
      </c>
      <c r="C10" s="161" t="s">
        <v>36</v>
      </c>
      <c r="D10" s="124" t="str">
        <f t="shared" si="0"/>
        <v/>
      </c>
      <c r="E10" s="17"/>
      <c r="F10" s="17"/>
    </row>
    <row r="11" spans="1:6" s="45" customFormat="1" ht="48" customHeight="1">
      <c r="A11" s="39" t="s">
        <v>176</v>
      </c>
      <c r="B11" s="160" t="s">
        <v>403</v>
      </c>
      <c r="C11" s="43" t="s">
        <v>36</v>
      </c>
      <c r="D11" s="124" t="str">
        <f t="shared" si="0"/>
        <v/>
      </c>
      <c r="E11" s="17"/>
      <c r="F11" s="17"/>
    </row>
    <row r="12" spans="1:6" s="45" customFormat="1" ht="48" customHeight="1">
      <c r="A12" s="39" t="s">
        <v>399</v>
      </c>
      <c r="B12" s="196" t="s">
        <v>404</v>
      </c>
      <c r="C12" s="43" t="s">
        <v>36</v>
      </c>
      <c r="D12" s="124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59" t="s">
        <v>405</v>
      </c>
      <c r="C13" s="43" t="s">
        <v>36</v>
      </c>
      <c r="D13" s="124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0" t="s">
        <v>406</v>
      </c>
      <c r="C14" s="161" t="s">
        <v>36</v>
      </c>
      <c r="D14" s="124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196" t="s">
        <v>408</v>
      </c>
      <c r="C15" s="161" t="s">
        <v>36</v>
      </c>
      <c r="D15" s="124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0" t="s">
        <v>409</v>
      </c>
      <c r="C16" s="161" t="s">
        <v>36</v>
      </c>
      <c r="D16" s="124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0" t="s">
        <v>410</v>
      </c>
      <c r="C17" s="161" t="s">
        <v>36</v>
      </c>
      <c r="D17" s="124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0" t="s">
        <v>411</v>
      </c>
      <c r="C18" s="161" t="s">
        <v>36</v>
      </c>
      <c r="D18" s="124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0" t="s">
        <v>412</v>
      </c>
      <c r="C19" s="161" t="s">
        <v>36</v>
      </c>
      <c r="D19" s="124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0" t="s">
        <v>413</v>
      </c>
      <c r="C20" s="161" t="s">
        <v>36</v>
      </c>
      <c r="D20" s="124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0" t="s">
        <v>414</v>
      </c>
      <c r="C21" s="161" t="s">
        <v>36</v>
      </c>
      <c r="D21" s="124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0" t="s">
        <v>437</v>
      </c>
      <c r="C22" s="161" t="s">
        <v>36</v>
      </c>
      <c r="D22" s="124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0" t="s">
        <v>415</v>
      </c>
      <c r="C23" s="161" t="s">
        <v>36</v>
      </c>
      <c r="D23" s="124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0" t="s">
        <v>416</v>
      </c>
      <c r="C24" s="161" t="s">
        <v>36</v>
      </c>
      <c r="D24" s="124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0" t="s">
        <v>417</v>
      </c>
      <c r="C25" s="161" t="s">
        <v>36</v>
      </c>
      <c r="D25" s="124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0" t="s">
        <v>418</v>
      </c>
      <c r="C26" s="161" t="s">
        <v>36</v>
      </c>
      <c r="D26" s="124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0" t="s">
        <v>419</v>
      </c>
      <c r="C27" s="161" t="s">
        <v>36</v>
      </c>
      <c r="D27" s="124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0" t="s">
        <v>420</v>
      </c>
      <c r="C28" s="161" t="s">
        <v>36</v>
      </c>
      <c r="D28" s="124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0" t="s">
        <v>421</v>
      </c>
      <c r="C29" s="161" t="s">
        <v>36</v>
      </c>
      <c r="D29" s="124" t="str">
        <f t="shared" si="0"/>
        <v/>
      </c>
      <c r="E29" s="17"/>
      <c r="F29" s="17"/>
    </row>
    <row r="30" spans="1:6" s="45" customFormat="1" ht="36" customHeight="1">
      <c r="A30" s="39" t="s">
        <v>147</v>
      </c>
      <c r="B30" s="160" t="s">
        <v>422</v>
      </c>
      <c r="C30" s="161" t="s">
        <v>36</v>
      </c>
      <c r="D30" s="124" t="str">
        <f t="shared" si="0"/>
        <v/>
      </c>
      <c r="E30" s="17"/>
      <c r="F30" s="17"/>
    </row>
    <row r="31" spans="1:6" s="45" customFormat="1" ht="24" customHeight="1">
      <c r="A31" s="39" t="s">
        <v>148</v>
      </c>
      <c r="B31" s="160" t="s">
        <v>423</v>
      </c>
      <c r="C31" s="161" t="s">
        <v>36</v>
      </c>
      <c r="D31" s="124" t="str">
        <f t="shared" si="0"/>
        <v/>
      </c>
      <c r="E31" s="17"/>
      <c r="F31" s="17"/>
    </row>
    <row r="32" spans="1:6" s="45" customFormat="1" ht="24" customHeight="1">
      <c r="A32" s="39" t="s">
        <v>149</v>
      </c>
      <c r="B32" s="196" t="s">
        <v>424</v>
      </c>
      <c r="C32" s="161" t="s">
        <v>36</v>
      </c>
      <c r="D32" s="124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150</v>
      </c>
      <c r="B33" s="160" t="s">
        <v>427</v>
      </c>
      <c r="C33" s="161" t="s">
        <v>36</v>
      </c>
      <c r="D33" s="124" t="str">
        <f t="shared" si="0"/>
        <v/>
      </c>
      <c r="E33" s="17"/>
      <c r="F33" s="17"/>
    </row>
    <row r="34" spans="1:6" s="45" customFormat="1" ht="24" customHeight="1">
      <c r="A34" s="39" t="s">
        <v>407</v>
      </c>
      <c r="B34" s="196" t="s">
        <v>428</v>
      </c>
      <c r="C34" s="161" t="s">
        <v>36</v>
      </c>
      <c r="D34" s="124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425</v>
      </c>
      <c r="B35" s="138" t="s">
        <v>429</v>
      </c>
      <c r="C35" s="161" t="s">
        <v>36</v>
      </c>
      <c r="D35" s="124" t="str">
        <f t="shared" si="0"/>
        <v/>
      </c>
      <c r="E35" s="17"/>
      <c r="F35" s="17"/>
    </row>
    <row r="36" spans="1:6" s="45" customFormat="1" ht="24" customHeight="1">
      <c r="A36" s="39" t="s">
        <v>426</v>
      </c>
      <c r="B36" s="138" t="s">
        <v>436</v>
      </c>
      <c r="C36" s="161" t="s">
        <v>36</v>
      </c>
      <c r="D36" s="124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430</v>
      </c>
      <c r="B37" s="138" t="s">
        <v>438</v>
      </c>
      <c r="C37" s="161" t="s">
        <v>36</v>
      </c>
      <c r="D37" s="124" t="str">
        <f t="shared" si="5"/>
        <v/>
      </c>
      <c r="E37" s="17"/>
      <c r="F37" s="17"/>
    </row>
    <row r="38" spans="1:6" s="45" customFormat="1" ht="24" customHeight="1">
      <c r="A38" s="39" t="s">
        <v>431</v>
      </c>
      <c r="B38" s="138" t="s">
        <v>439</v>
      </c>
      <c r="C38" s="161" t="s">
        <v>36</v>
      </c>
      <c r="D38" s="124" t="str">
        <f t="shared" si="5"/>
        <v/>
      </c>
      <c r="E38" s="17"/>
      <c r="F38" s="17"/>
    </row>
    <row r="39" spans="1:6" s="45" customFormat="1" ht="24" customHeight="1">
      <c r="A39" s="39" t="s">
        <v>432</v>
      </c>
      <c r="B39" s="138" t="s">
        <v>440</v>
      </c>
      <c r="C39" s="161" t="s">
        <v>36</v>
      </c>
      <c r="D39" s="124" t="str">
        <f t="shared" si="5"/>
        <v/>
      </c>
      <c r="E39" s="17"/>
      <c r="F39" s="17"/>
    </row>
    <row r="40" spans="1:6" s="45" customFormat="1" ht="36" customHeight="1">
      <c r="A40" s="39" t="s">
        <v>433</v>
      </c>
      <c r="B40" s="160" t="s">
        <v>151</v>
      </c>
      <c r="C40" s="527" t="str">
        <f>IF(B41&gt;"","TAK","(wybierz z listy)")</f>
        <v>(wybierz z listy)</v>
      </c>
      <c r="D40" s="527"/>
      <c r="E40" s="17"/>
      <c r="F40" s="17"/>
    </row>
    <row r="41" spans="1:6" s="45" customFormat="1" ht="24" customHeight="1">
      <c r="A41" s="42" t="s">
        <v>434</v>
      </c>
      <c r="B41" s="44"/>
      <c r="C41" s="126" t="str">
        <f>IF(B41&gt;"","TAK","")</f>
        <v/>
      </c>
      <c r="D41" s="125" t="str">
        <f>IF(B41&gt;"","Wpisz liczbę załączników","")</f>
        <v/>
      </c>
      <c r="E41" s="17"/>
      <c r="F41" s="17"/>
    </row>
    <row r="42" spans="1:6" s="45" customFormat="1" ht="24" customHeight="1">
      <c r="A42" s="267" t="s">
        <v>435</v>
      </c>
      <c r="B42" s="268"/>
      <c r="C42" s="269" t="str">
        <f>IF(B42&gt;"","TAK","")</f>
        <v/>
      </c>
      <c r="D42" s="270" t="str">
        <f>IF(B42&gt;"","Wpisz liczbę załączników","")</f>
        <v/>
      </c>
    </row>
    <row r="43" spans="1:6" s="45" customFormat="1" ht="24" customHeight="1">
      <c r="A43" s="275" t="s">
        <v>0</v>
      </c>
      <c r="B43" s="518" t="s">
        <v>9</v>
      </c>
      <c r="C43" s="518"/>
      <c r="D43" s="519"/>
      <c r="E43" s="17"/>
      <c r="F43" s="97" t="s">
        <v>70</v>
      </c>
    </row>
    <row r="44" spans="1:6" s="45" customFormat="1" ht="46.5" customHeight="1">
      <c r="A44" s="271" t="s">
        <v>13</v>
      </c>
      <c r="B44" s="272" t="s">
        <v>194</v>
      </c>
      <c r="C44" s="263" t="s">
        <v>36</v>
      </c>
      <c r="D44" s="273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6" t="str">
        <f>IF(B45&gt;"","TAK","")</f>
        <v/>
      </c>
      <c r="D45" s="125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6" t="str">
        <f>IF(B46&gt;"","TAK","")</f>
        <v/>
      </c>
      <c r="D46" s="125" t="str">
        <f>IF(B46&gt;"","Wpisz liczbę załączników","")</f>
        <v/>
      </c>
    </row>
    <row r="47" spans="1:6" s="45" customFormat="1" ht="24" customHeight="1">
      <c r="A47" s="528" t="s">
        <v>1</v>
      </c>
      <c r="B47" s="529"/>
      <c r="C47" s="530"/>
      <c r="D47" s="127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20" t="s">
        <v>395</v>
      </c>
      <c r="B48" s="521"/>
      <c r="C48" s="521"/>
      <c r="D48" s="522"/>
      <c r="E48" s="17"/>
      <c r="F48" s="131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MADshrZqFk3RjhKUkdY40uW99j/IU/JOeTm+twX3ZIrZtZcpyO00jfY5mPT9ymv8iY5lkiKE3l1gj07mWxfT0w==" saltValue="bcSyo2EEFLE+9kef9HSdQ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zoomScale="115" zoomScaleNormal="100" zoomScaleSheetLayoutView="115" zoomScalePageLayoutView="90" workbookViewId="0">
      <selection activeCell="A17" sqref="A17:D17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31" t="s">
        <v>441</v>
      </c>
      <c r="B1" s="531"/>
      <c r="C1" s="531"/>
      <c r="D1" s="531"/>
    </row>
    <row r="2" spans="1:26" s="276" customFormat="1" ht="24" customHeight="1">
      <c r="A2" s="202" t="s">
        <v>13</v>
      </c>
      <c r="B2" s="532" t="s">
        <v>43</v>
      </c>
      <c r="C2" s="533"/>
      <c r="D2" s="533"/>
    </row>
    <row r="3" spans="1:26" s="278" customFormat="1" ht="24.75" customHeight="1">
      <c r="A3" s="277" t="s">
        <v>2</v>
      </c>
      <c r="B3" s="534" t="s">
        <v>442</v>
      </c>
      <c r="C3" s="534"/>
      <c r="D3" s="534"/>
    </row>
    <row r="4" spans="1:26" s="278" customFormat="1" ht="11.25" customHeight="1">
      <c r="A4" s="156" t="s">
        <v>3</v>
      </c>
      <c r="B4" s="534" t="s">
        <v>443</v>
      </c>
      <c r="C4" s="534"/>
      <c r="D4" s="534"/>
    </row>
    <row r="5" spans="1:26" s="278" customFormat="1" ht="46.5" customHeight="1">
      <c r="A5" s="156" t="s">
        <v>29</v>
      </c>
      <c r="B5" s="534" t="s">
        <v>444</v>
      </c>
      <c r="C5" s="534"/>
      <c r="D5" s="534"/>
    </row>
    <row r="6" spans="1:26" s="278" customFormat="1" ht="23.25" customHeight="1">
      <c r="A6" s="156" t="s">
        <v>30</v>
      </c>
      <c r="B6" s="534" t="s">
        <v>445</v>
      </c>
      <c r="C6" s="534"/>
      <c r="D6" s="534"/>
      <c r="S6" s="536"/>
      <c r="T6" s="536"/>
      <c r="U6" s="536"/>
      <c r="V6" s="536"/>
      <c r="W6" s="536"/>
      <c r="X6" s="536"/>
      <c r="Y6" s="536"/>
      <c r="Z6" s="536"/>
    </row>
    <row r="7" spans="1:26" s="278" customFormat="1" ht="36" customHeight="1">
      <c r="A7" s="156" t="s">
        <v>153</v>
      </c>
      <c r="B7" s="534" t="s">
        <v>446</v>
      </c>
      <c r="C7" s="534"/>
      <c r="D7" s="534"/>
    </row>
    <row r="8" spans="1:26" s="278" customFormat="1" ht="24" customHeight="1">
      <c r="A8" s="202" t="s">
        <v>14</v>
      </c>
      <c r="B8" s="537" t="s">
        <v>447</v>
      </c>
      <c r="C8" s="537"/>
      <c r="D8" s="537"/>
    </row>
    <row r="9" spans="1:26" s="278" customFormat="1" ht="23.25" customHeight="1">
      <c r="A9" s="200" t="s">
        <v>2</v>
      </c>
      <c r="B9" s="534" t="s">
        <v>448</v>
      </c>
      <c r="C9" s="534"/>
      <c r="D9" s="534"/>
    </row>
    <row r="10" spans="1:26" s="278" customFormat="1" ht="39" customHeight="1">
      <c r="A10" s="200" t="s">
        <v>3</v>
      </c>
      <c r="B10" s="534" t="s">
        <v>449</v>
      </c>
      <c r="C10" s="538"/>
      <c r="D10" s="538"/>
    </row>
    <row r="11" spans="1:26" ht="90" customHeight="1">
      <c r="A11" s="170"/>
      <c r="B11" s="279"/>
      <c r="C11" s="170"/>
      <c r="D11" s="179"/>
    </row>
    <row r="12" spans="1:26" s="52" customFormat="1" ht="18" customHeight="1">
      <c r="B12" s="198" t="s">
        <v>450</v>
      </c>
      <c r="C12" s="48"/>
      <c r="D12" s="198" t="s">
        <v>451</v>
      </c>
    </row>
    <row r="13" spans="1:26" ht="12" customHeight="1">
      <c r="A13" s="280">
        <v>4</v>
      </c>
      <c r="B13" s="281" t="s">
        <v>452</v>
      </c>
      <c r="C13" s="282"/>
      <c r="D13" s="282"/>
    </row>
    <row r="14" spans="1:26" ht="21.95" customHeight="1">
      <c r="A14" s="280">
        <v>5</v>
      </c>
      <c r="B14" s="535" t="s">
        <v>453</v>
      </c>
      <c r="C14" s="538"/>
      <c r="D14" s="538"/>
    </row>
    <row r="15" spans="1:26" ht="32.25" customHeight="1">
      <c r="A15" s="280">
        <v>6</v>
      </c>
      <c r="B15" s="535" t="s">
        <v>454</v>
      </c>
      <c r="C15" s="538"/>
      <c r="D15" s="538"/>
    </row>
    <row r="16" spans="1:26" ht="24" customHeight="1">
      <c r="A16" s="531" t="s">
        <v>455</v>
      </c>
      <c r="B16" s="531"/>
      <c r="C16" s="531"/>
      <c r="D16" s="531"/>
    </row>
    <row r="17" spans="1:5" ht="56.25" customHeight="1">
      <c r="A17" s="415" t="s">
        <v>456</v>
      </c>
      <c r="B17" s="415"/>
      <c r="C17" s="415"/>
      <c r="D17" s="415"/>
    </row>
    <row r="18" spans="1:5" ht="90" customHeight="1">
      <c r="A18" s="170"/>
      <c r="B18" s="279"/>
      <c r="C18" s="170"/>
      <c r="D18" s="179"/>
    </row>
    <row r="19" spans="1:5" s="52" customFormat="1" ht="27" customHeight="1">
      <c r="B19" s="198" t="s">
        <v>450</v>
      </c>
      <c r="C19" s="48"/>
      <c r="D19" s="198" t="s">
        <v>457</v>
      </c>
    </row>
    <row r="20" spans="1:5" ht="30" customHeight="1">
      <c r="A20" s="280">
        <v>7</v>
      </c>
      <c r="B20" s="535" t="s">
        <v>458</v>
      </c>
      <c r="C20" s="535"/>
      <c r="D20" s="535"/>
    </row>
    <row r="21" spans="1:5" ht="39.950000000000003" customHeight="1">
      <c r="A21" s="280">
        <v>8</v>
      </c>
      <c r="B21" s="535" t="s">
        <v>459</v>
      </c>
      <c r="C21" s="535"/>
      <c r="D21" s="535"/>
      <c r="E21" s="190"/>
    </row>
    <row r="22" spans="1:5" ht="23.25" customHeight="1">
      <c r="A22" s="280">
        <v>9</v>
      </c>
      <c r="B22" s="535" t="s">
        <v>460</v>
      </c>
      <c r="C22" s="535"/>
      <c r="D22" s="535"/>
      <c r="E22" s="190"/>
    </row>
  </sheetData>
  <sheetProtection algorithmName="SHA-512" hashValue="mro31fbTpyVKS00ljtmY/X1tNWDRfFwcdJanGkWYMPDnkaleHbkY4BS5Pqqz505uoI71tT7bseqcOvwduluaSw==" saltValue="j7tdgGHWguLOf2y0hh73CA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topLeftCell="A19" zoomScale="115" zoomScaleNormal="115" zoomScaleSheetLayoutView="115" zoomScalePageLayoutView="145" workbookViewId="0"/>
  </sheetViews>
  <sheetFormatPr defaultColWidth="9.140625" defaultRowHeight="12.75"/>
  <cols>
    <col min="1" max="2" width="3.7109375" style="170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41" t="s">
        <v>232</v>
      </c>
      <c r="G1" s="542"/>
    </row>
    <row r="2" spans="1:7" s="51" customFormat="1" ht="30" customHeight="1">
      <c r="A2" s="362" t="s">
        <v>461</v>
      </c>
      <c r="B2" s="545"/>
      <c r="C2" s="545"/>
      <c r="D2" s="545"/>
      <c r="E2" s="545"/>
      <c r="F2" s="545"/>
      <c r="G2" s="545"/>
    </row>
    <row r="3" spans="1:7" s="51" customFormat="1" ht="48.75" customHeight="1">
      <c r="A3" s="415" t="s">
        <v>465</v>
      </c>
      <c r="B3" s="415"/>
      <c r="C3" s="415"/>
      <c r="D3" s="415"/>
      <c r="E3" s="415"/>
      <c r="F3" s="415"/>
      <c r="G3" s="415"/>
    </row>
    <row r="4" spans="1:7" s="51" customFormat="1" ht="30" customHeight="1">
      <c r="A4" s="48"/>
      <c r="B4" s="390" t="s">
        <v>464</v>
      </c>
      <c r="C4" s="390"/>
      <c r="D4" s="546">
        <f>I_IV!A30</f>
        <v>0</v>
      </c>
      <c r="E4" s="547"/>
      <c r="F4" s="189"/>
      <c r="G4" s="200"/>
    </row>
    <row r="5" spans="1:7" s="51" customFormat="1" ht="12" customHeight="1">
      <c r="A5" s="48"/>
      <c r="B5" s="265"/>
      <c r="C5" s="265"/>
      <c r="D5" s="265"/>
      <c r="E5" s="265"/>
      <c r="F5" s="265"/>
      <c r="G5" s="200"/>
    </row>
    <row r="6" spans="1:7" s="51" customFormat="1" ht="20.100000000000001" customHeight="1">
      <c r="A6" s="48"/>
      <c r="B6" s="550" t="s">
        <v>154</v>
      </c>
      <c r="C6" s="550"/>
      <c r="D6" s="551"/>
      <c r="E6" s="552"/>
      <c r="F6" s="285"/>
      <c r="G6" s="200"/>
    </row>
    <row r="7" spans="1:7" s="51" customFormat="1" ht="9.9499999999999993" customHeight="1">
      <c r="A7" s="48"/>
      <c r="B7" s="130"/>
      <c r="C7" s="130"/>
      <c r="D7" s="553"/>
      <c r="E7" s="554"/>
      <c r="F7" s="285"/>
      <c r="G7" s="200"/>
    </row>
    <row r="8" spans="1:7" s="51" customFormat="1" ht="12" customHeight="1">
      <c r="A8" s="48"/>
      <c r="B8" s="265"/>
      <c r="C8" s="265"/>
      <c r="D8" s="265"/>
      <c r="E8" s="265"/>
      <c r="F8" s="265"/>
      <c r="G8" s="200"/>
    </row>
    <row r="9" spans="1:7" s="51" customFormat="1" ht="30" customHeight="1">
      <c r="A9" s="47"/>
      <c r="B9" s="550" t="s">
        <v>463</v>
      </c>
      <c r="C9" s="550"/>
      <c r="D9" s="548" t="str">
        <f>I_IV!P79</f>
        <v>- 6935 - UM/</v>
      </c>
      <c r="E9" s="549"/>
      <c r="F9" s="286"/>
      <c r="G9" s="211"/>
    </row>
    <row r="10" spans="1:7" s="51" customFormat="1" ht="36" customHeight="1">
      <c r="A10" s="202" t="s">
        <v>155</v>
      </c>
      <c r="B10" s="202"/>
      <c r="C10" s="191"/>
      <c r="D10" s="201"/>
      <c r="E10" s="201"/>
      <c r="F10" s="201"/>
      <c r="G10" s="201"/>
    </row>
    <row r="11" spans="1:7" s="51" customFormat="1" ht="12" customHeight="1">
      <c r="A11" s="283" t="s">
        <v>241</v>
      </c>
      <c r="B11" s="555" t="s">
        <v>466</v>
      </c>
      <c r="C11" s="555"/>
      <c r="D11" s="555"/>
      <c r="E11" s="555"/>
      <c r="F11" s="555"/>
      <c r="G11" s="201"/>
    </row>
    <row r="12" spans="1:7" s="51" customFormat="1" ht="18" customHeight="1">
      <c r="A12" s="287"/>
      <c r="B12" s="555"/>
      <c r="C12" s="555"/>
      <c r="D12" s="555"/>
      <c r="E12" s="555"/>
      <c r="F12" s="555"/>
      <c r="G12" s="201"/>
    </row>
    <row r="13" spans="1:7" s="51" customFormat="1" ht="31.5" customHeight="1">
      <c r="A13" s="202"/>
      <c r="B13" s="555"/>
      <c r="C13" s="555"/>
      <c r="D13" s="555"/>
      <c r="E13" s="555"/>
      <c r="F13" s="555"/>
      <c r="G13" s="201"/>
    </row>
    <row r="14" spans="1:7" s="51" customFormat="1" ht="18" customHeight="1">
      <c r="A14" s="202"/>
      <c r="B14" s="202"/>
      <c r="C14" s="191"/>
      <c r="D14" s="201"/>
      <c r="E14" s="201"/>
      <c r="F14" s="201"/>
      <c r="G14" s="201"/>
    </row>
    <row r="15" spans="1:7" s="51" customFormat="1" ht="36" customHeight="1">
      <c r="A15" s="202"/>
      <c r="B15" s="117" t="s">
        <v>11</v>
      </c>
      <c r="C15" s="543" t="s">
        <v>471</v>
      </c>
      <c r="D15" s="544"/>
      <c r="E15" s="543" t="s">
        <v>472</v>
      </c>
      <c r="F15" s="544"/>
      <c r="G15" s="201"/>
    </row>
    <row r="16" spans="1:7" s="51" customFormat="1" ht="18" customHeight="1">
      <c r="A16" s="202"/>
      <c r="B16" s="228">
        <v>1</v>
      </c>
      <c r="C16" s="539"/>
      <c r="D16" s="540"/>
      <c r="E16" s="539"/>
      <c r="F16" s="540"/>
      <c r="G16" s="201"/>
    </row>
    <row r="17" spans="1:9" s="51" customFormat="1" ht="18" customHeight="1">
      <c r="A17" s="202"/>
      <c r="B17" s="228">
        <v>2</v>
      </c>
      <c r="C17" s="539"/>
      <c r="D17" s="540"/>
      <c r="E17" s="539"/>
      <c r="F17" s="540"/>
      <c r="G17" s="201"/>
    </row>
    <row r="18" spans="1:9" s="51" customFormat="1" ht="18" customHeight="1">
      <c r="A18" s="202"/>
      <c r="B18" s="228">
        <v>3</v>
      </c>
      <c r="C18" s="539"/>
      <c r="D18" s="540"/>
      <c r="E18" s="539"/>
      <c r="F18" s="540"/>
      <c r="G18" s="201"/>
    </row>
    <row r="19" spans="1:9" s="51" customFormat="1" ht="18" customHeight="1">
      <c r="A19" s="202"/>
      <c r="B19" s="228">
        <v>4</v>
      </c>
      <c r="C19" s="539"/>
      <c r="D19" s="540"/>
      <c r="E19" s="539"/>
      <c r="F19" s="540"/>
      <c r="G19" s="201"/>
    </row>
    <row r="20" spans="1:9" s="51" customFormat="1" ht="18" customHeight="1">
      <c r="A20" s="202"/>
      <c r="B20" s="228">
        <v>5</v>
      </c>
      <c r="C20" s="539"/>
      <c r="D20" s="540"/>
      <c r="E20" s="539"/>
      <c r="F20" s="540"/>
      <c r="G20" s="201"/>
    </row>
    <row r="21" spans="1:9" s="134" customFormat="1" ht="18" customHeight="1">
      <c r="A21" s="135"/>
      <c r="B21" s="228" t="s">
        <v>57</v>
      </c>
      <c r="C21" s="539"/>
      <c r="D21" s="540"/>
      <c r="E21" s="539"/>
      <c r="F21" s="540"/>
      <c r="G21" s="133"/>
    </row>
    <row r="22" spans="1:9" s="51" customFormat="1" ht="18" customHeight="1">
      <c r="A22" s="202"/>
      <c r="B22" s="129"/>
      <c r="C22" s="209"/>
      <c r="D22" s="209"/>
      <c r="E22" s="209"/>
      <c r="F22" s="209"/>
      <c r="G22" s="201"/>
      <c r="I22" s="97" t="s">
        <v>70</v>
      </c>
    </row>
    <row r="23" spans="1:9" s="51" customFormat="1" ht="12" customHeight="1">
      <c r="A23" s="283" t="s">
        <v>467</v>
      </c>
      <c r="B23" s="556" t="s">
        <v>468</v>
      </c>
      <c r="C23" s="556"/>
      <c r="D23" s="556"/>
      <c r="E23" s="556"/>
      <c r="F23" s="556"/>
      <c r="G23" s="201"/>
      <c r="I23" s="131" t="s">
        <v>71</v>
      </c>
    </row>
    <row r="24" spans="1:9" s="51" customFormat="1" ht="18" customHeight="1">
      <c r="A24" s="287"/>
      <c r="B24" s="556"/>
      <c r="C24" s="556"/>
      <c r="D24" s="556"/>
      <c r="E24" s="556"/>
      <c r="F24" s="556"/>
      <c r="G24" s="201"/>
    </row>
    <row r="25" spans="1:9" s="51" customFormat="1" ht="3" customHeight="1">
      <c r="A25" s="202"/>
      <c r="B25" s="556"/>
      <c r="C25" s="556"/>
      <c r="D25" s="556"/>
      <c r="E25" s="556"/>
      <c r="F25" s="556"/>
      <c r="G25" s="201"/>
    </row>
    <row r="26" spans="1:9" s="51" customFormat="1" ht="18" customHeight="1">
      <c r="A26" s="50"/>
      <c r="B26" s="50"/>
      <c r="C26" s="201"/>
      <c r="D26" s="201"/>
      <c r="E26" s="201"/>
      <c r="F26" s="201"/>
      <c r="G26" s="201"/>
      <c r="I26" s="131"/>
    </row>
    <row r="27" spans="1:9" s="51" customFormat="1" ht="99.95" customHeight="1">
      <c r="A27" s="50"/>
      <c r="B27" s="558"/>
      <c r="C27" s="559"/>
      <c r="D27" s="560"/>
      <c r="E27" s="561"/>
      <c r="F27" s="562"/>
    </row>
    <row r="28" spans="1:9" s="52" customFormat="1" ht="30" customHeight="1">
      <c r="A28" s="49"/>
      <c r="B28" s="564" t="s">
        <v>79</v>
      </c>
      <c r="C28" s="564"/>
      <c r="D28" s="564"/>
      <c r="E28" s="563" t="s">
        <v>195</v>
      </c>
      <c r="F28" s="563"/>
    </row>
    <row r="29" spans="1:9" ht="18" customHeight="1">
      <c r="A29" s="284" t="s">
        <v>469</v>
      </c>
      <c r="B29" s="557" t="s">
        <v>470</v>
      </c>
      <c r="C29" s="557"/>
      <c r="D29" s="557"/>
      <c r="E29" s="557"/>
      <c r="F29" s="557"/>
      <c r="G29" s="557"/>
    </row>
  </sheetData>
  <sheetProtection algorithmName="SHA-512" hashValue="xZtXP+UG7Pl5xFbMY5sxGv7t+0Gs7nJG1FUHyrSeRCaSlFhl0CjEiR3TC5N0tsyHsYLZc3P/O64PTCMWNKgT9Q==" saltValue="wZthdlDvfMU9TjP1zIwcVg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04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3"/>
      <c r="B1" s="243"/>
      <c r="C1" s="243"/>
      <c r="D1" s="243"/>
      <c r="E1" s="288"/>
      <c r="F1" s="289"/>
      <c r="G1" s="289"/>
      <c r="H1" s="289"/>
      <c r="I1" s="289"/>
      <c r="J1" s="568" t="s">
        <v>232</v>
      </c>
      <c r="K1" s="569"/>
    </row>
    <row r="2" spans="1:15" ht="11.25" customHeight="1">
      <c r="A2" s="570" t="s">
        <v>473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3" t="s">
        <v>495</v>
      </c>
      <c r="M2" s="573"/>
      <c r="N2" s="573"/>
      <c r="O2" s="573"/>
    </row>
    <row r="3" spans="1:15" ht="35.25" customHeight="1">
      <c r="A3" s="571" t="s">
        <v>474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3"/>
      <c r="M3" s="573"/>
      <c r="N3" s="573"/>
      <c r="O3" s="573"/>
    </row>
    <row r="4" spans="1:15" ht="18" customHeight="1">
      <c r="A4" s="290" t="s">
        <v>475</v>
      </c>
      <c r="B4" s="205"/>
      <c r="C4" s="291" t="s">
        <v>165</v>
      </c>
      <c r="D4" s="565"/>
      <c r="E4" s="566"/>
      <c r="F4" s="566"/>
      <c r="G4" s="566"/>
      <c r="H4" s="566"/>
      <c r="I4" s="566"/>
      <c r="J4" s="566"/>
      <c r="K4" s="567"/>
      <c r="L4" s="573"/>
      <c r="M4" s="573"/>
      <c r="N4" s="573"/>
      <c r="O4" s="573"/>
    </row>
    <row r="5" spans="1:15" ht="18" customHeight="1">
      <c r="A5" s="290" t="s">
        <v>180</v>
      </c>
      <c r="B5" s="205"/>
      <c r="C5" s="292" t="s">
        <v>476</v>
      </c>
      <c r="D5" s="565"/>
      <c r="E5" s="566"/>
      <c r="F5" s="566"/>
      <c r="G5" s="566"/>
      <c r="H5" s="566"/>
      <c r="I5" s="566"/>
      <c r="J5" s="566"/>
      <c r="K5" s="567"/>
    </row>
    <row r="6" spans="1:15" ht="18" customHeight="1">
      <c r="A6" s="290" t="s">
        <v>477</v>
      </c>
      <c r="B6" s="205"/>
      <c r="C6" s="292" t="s">
        <v>478</v>
      </c>
      <c r="D6" s="565"/>
      <c r="E6" s="566"/>
      <c r="F6" s="566"/>
      <c r="G6" s="566"/>
      <c r="H6" s="566"/>
      <c r="I6" s="566"/>
      <c r="J6" s="566"/>
      <c r="K6" s="567"/>
    </row>
    <row r="7" spans="1:15" ht="18" customHeight="1">
      <c r="A7" s="290" t="s">
        <v>479</v>
      </c>
      <c r="B7" s="205"/>
      <c r="C7" s="292" t="s">
        <v>480</v>
      </c>
      <c r="D7" s="582"/>
      <c r="E7" s="583"/>
      <c r="F7" s="583"/>
      <c r="G7" s="583"/>
      <c r="H7" s="293"/>
      <c r="I7" s="293"/>
      <c r="J7" s="293"/>
      <c r="K7" s="294"/>
    </row>
    <row r="8" spans="1:15" ht="18" customHeight="1">
      <c r="A8" s="290" t="s">
        <v>481</v>
      </c>
      <c r="B8" s="205"/>
      <c r="C8" s="292" t="s">
        <v>482</v>
      </c>
      <c r="D8" s="565"/>
      <c r="E8" s="566"/>
      <c r="F8" s="566"/>
      <c r="G8" s="566"/>
      <c r="H8" s="566"/>
      <c r="I8" s="566"/>
      <c r="J8" s="566"/>
      <c r="K8" s="567"/>
    </row>
    <row r="9" spans="1:15" ht="24" customHeight="1">
      <c r="A9" s="290" t="s">
        <v>483</v>
      </c>
      <c r="B9" s="205"/>
      <c r="C9" s="295" t="s">
        <v>484</v>
      </c>
      <c r="D9" s="565"/>
      <c r="E9" s="566"/>
      <c r="F9" s="566"/>
      <c r="G9" s="566"/>
      <c r="H9" s="566"/>
      <c r="I9" s="566"/>
      <c r="J9" s="566"/>
      <c r="K9" s="567"/>
    </row>
    <row r="10" spans="1:15" ht="62.25" customHeight="1">
      <c r="A10" s="266" t="s">
        <v>485</v>
      </c>
      <c r="B10" s="204"/>
      <c r="C10" s="203" t="s">
        <v>486</v>
      </c>
      <c r="D10" s="565"/>
      <c r="E10" s="566"/>
      <c r="F10" s="566"/>
      <c r="G10" s="566"/>
      <c r="H10" s="566"/>
      <c r="I10" s="566"/>
      <c r="J10" s="566"/>
      <c r="K10" s="567"/>
    </row>
    <row r="11" spans="1:15" s="297" customFormat="1" ht="18" customHeight="1">
      <c r="A11" s="265" t="s">
        <v>487</v>
      </c>
      <c r="B11" s="265"/>
      <c r="C11" s="353" t="s">
        <v>488</v>
      </c>
      <c r="D11" s="353"/>
      <c r="E11" s="353"/>
      <c r="F11" s="353"/>
      <c r="G11" s="353"/>
      <c r="H11" s="353"/>
      <c r="I11" s="353"/>
      <c r="J11" s="353"/>
      <c r="K11" s="353"/>
      <c r="L11" s="296"/>
    </row>
    <row r="12" spans="1:15" s="297" customFormat="1" ht="18" customHeight="1">
      <c r="A12" s="228"/>
      <c r="B12" s="298"/>
      <c r="C12" s="353" t="s">
        <v>160</v>
      </c>
      <c r="D12" s="353"/>
      <c r="E12" s="353"/>
      <c r="F12" s="353"/>
      <c r="G12" s="353"/>
      <c r="H12" s="353"/>
      <c r="I12" s="353"/>
      <c r="J12" s="353"/>
      <c r="K12" s="353"/>
      <c r="L12" s="296"/>
    </row>
    <row r="13" spans="1:15" s="297" customFormat="1" ht="18" customHeight="1">
      <c r="A13" s="228"/>
      <c r="B13" s="298"/>
      <c r="C13" s="353" t="s">
        <v>489</v>
      </c>
      <c r="D13" s="353"/>
      <c r="E13" s="353"/>
      <c r="F13" s="353"/>
      <c r="G13" s="353"/>
      <c r="H13" s="353"/>
      <c r="I13" s="353"/>
      <c r="J13" s="353"/>
      <c r="K13" s="353"/>
      <c r="L13" s="296"/>
    </row>
    <row r="14" spans="1:15" s="297" customFormat="1" ht="18" customHeight="1">
      <c r="A14" s="228"/>
      <c r="B14" s="298"/>
      <c r="C14" s="353" t="s">
        <v>161</v>
      </c>
      <c r="D14" s="353"/>
      <c r="E14" s="353"/>
      <c r="F14" s="353"/>
      <c r="G14" s="353"/>
      <c r="H14" s="353"/>
      <c r="I14" s="353"/>
      <c r="J14" s="353"/>
      <c r="K14" s="353"/>
      <c r="L14" s="296"/>
    </row>
    <row r="15" spans="1:15" s="297" customFormat="1" ht="18" customHeight="1">
      <c r="A15" s="228"/>
      <c r="B15" s="298"/>
      <c r="C15" s="353" t="s">
        <v>162</v>
      </c>
      <c r="D15" s="353"/>
      <c r="E15" s="353"/>
      <c r="F15" s="353"/>
      <c r="G15" s="353"/>
      <c r="H15" s="353"/>
      <c r="I15" s="353"/>
      <c r="J15" s="353"/>
      <c r="K15" s="353"/>
      <c r="L15" s="296"/>
    </row>
    <row r="16" spans="1:15" ht="18" customHeight="1">
      <c r="A16" s="228"/>
      <c r="B16" s="298"/>
      <c r="C16" s="191" t="s">
        <v>490</v>
      </c>
      <c r="D16" s="574"/>
      <c r="E16" s="574"/>
      <c r="F16" s="574"/>
      <c r="G16" s="574"/>
      <c r="H16" s="574"/>
      <c r="I16" s="574"/>
      <c r="J16" s="574"/>
      <c r="K16" s="574"/>
      <c r="L16" s="243"/>
    </row>
    <row r="17" spans="1:13" ht="18" customHeight="1">
      <c r="A17" s="228"/>
      <c r="B17" s="298"/>
      <c r="C17" s="353" t="s">
        <v>163</v>
      </c>
      <c r="D17" s="353"/>
      <c r="E17" s="353"/>
      <c r="F17" s="353"/>
      <c r="G17" s="353"/>
      <c r="H17" s="353"/>
      <c r="I17" s="353"/>
      <c r="J17" s="353"/>
      <c r="K17" s="353"/>
      <c r="L17" s="243"/>
    </row>
    <row r="18" spans="1:13" ht="18" customHeight="1">
      <c r="A18" s="228"/>
      <c r="B18" s="298"/>
      <c r="C18" s="353" t="s">
        <v>164</v>
      </c>
      <c r="D18" s="353"/>
      <c r="E18" s="353"/>
      <c r="F18" s="353"/>
      <c r="G18" s="353"/>
      <c r="H18" s="353"/>
      <c r="I18" s="353"/>
      <c r="J18" s="353"/>
      <c r="K18" s="353"/>
      <c r="L18" s="243"/>
    </row>
    <row r="19" spans="1:13" s="297" customFormat="1" ht="18" customHeight="1">
      <c r="A19" s="2"/>
      <c r="B19" s="224"/>
      <c r="C19" s="353" t="s">
        <v>491</v>
      </c>
      <c r="D19" s="353"/>
      <c r="E19" s="353"/>
      <c r="F19" s="353"/>
      <c r="G19" s="353"/>
      <c r="H19" s="353"/>
      <c r="I19" s="353"/>
      <c r="J19" s="353"/>
      <c r="K19" s="353"/>
      <c r="L19" s="296"/>
    </row>
    <row r="20" spans="1:13" s="297" customFormat="1" ht="18" customHeight="1">
      <c r="A20" s="228"/>
      <c r="B20" s="298"/>
      <c r="C20" s="574"/>
      <c r="D20" s="574"/>
      <c r="E20" s="574"/>
      <c r="F20" s="574"/>
      <c r="G20" s="574"/>
      <c r="H20" s="574"/>
      <c r="I20" s="574"/>
      <c r="J20" s="574"/>
      <c r="K20" s="574"/>
      <c r="L20" s="296"/>
    </row>
    <row r="21" spans="1:13" s="301" customFormat="1" ht="18" customHeight="1">
      <c r="A21" s="228"/>
      <c r="B21" s="299"/>
      <c r="C21" s="575"/>
      <c r="D21" s="575"/>
      <c r="E21" s="575"/>
      <c r="F21" s="575"/>
      <c r="G21" s="575"/>
      <c r="H21" s="575"/>
      <c r="I21" s="575"/>
      <c r="J21" s="575"/>
      <c r="K21" s="575"/>
      <c r="L21" s="300"/>
    </row>
    <row r="22" spans="1:13" s="297" customFormat="1" ht="18" customHeight="1">
      <c r="A22" s="296"/>
      <c r="B22" s="298"/>
      <c r="C22" s="302"/>
      <c r="D22" s="302"/>
      <c r="E22" s="302"/>
      <c r="F22" s="302"/>
      <c r="G22" s="302"/>
      <c r="H22" s="197"/>
      <c r="I22" s="197"/>
      <c r="J22" s="197"/>
      <c r="K22" s="197"/>
      <c r="L22" s="296"/>
      <c r="M22" s="97" t="s">
        <v>70</v>
      </c>
    </row>
    <row r="23" spans="1:13" s="297" customFormat="1" ht="78" customHeight="1">
      <c r="A23" s="576"/>
      <c r="B23" s="577"/>
      <c r="C23" s="577"/>
      <c r="D23" s="577"/>
      <c r="E23" s="578"/>
      <c r="F23" s="303"/>
      <c r="G23" s="579"/>
      <c r="H23" s="580"/>
      <c r="I23" s="580"/>
      <c r="J23" s="580"/>
      <c r="K23" s="581"/>
      <c r="L23" s="296"/>
      <c r="M23" s="131" t="s">
        <v>71</v>
      </c>
    </row>
    <row r="24" spans="1:13" ht="15" customHeight="1">
      <c r="A24" s="572" t="s">
        <v>450</v>
      </c>
      <c r="B24" s="572"/>
      <c r="C24" s="572"/>
      <c r="D24" s="572"/>
      <c r="E24" s="572"/>
      <c r="F24" s="243"/>
      <c r="G24" s="572" t="s">
        <v>451</v>
      </c>
      <c r="H24" s="572"/>
      <c r="I24" s="572"/>
      <c r="J24" s="572"/>
      <c r="K24" s="572"/>
      <c r="L24" s="243"/>
    </row>
  </sheetData>
  <sheetProtection algorithmName="SHA-512" hashValue="hXxxjx7ypfifSuUxuHi+BAdKV5KMxhmBGp2P6zAlx8kbyGPHw299UGVlegTxhMOkUs2iajA/2UTgGx2G7jUiLw==" saltValue="+VplyI9DOpFKQBW3BxGClg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0" customWidth="1"/>
    <col min="2" max="2" width="36.5703125" style="170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232</v>
      </c>
    </row>
    <row r="2" spans="1:9" s="51" customFormat="1" ht="12.75" customHeight="1">
      <c r="A2" s="362" t="s">
        <v>492</v>
      </c>
      <c r="B2" s="362"/>
      <c r="C2" s="362"/>
      <c r="D2" s="305"/>
      <c r="E2" s="305"/>
      <c r="F2" s="305"/>
      <c r="G2" s="401" t="s">
        <v>496</v>
      </c>
      <c r="H2" s="401"/>
      <c r="I2" s="401"/>
    </row>
    <row r="3" spans="1:9" s="51" customFormat="1" ht="27.75" customHeight="1">
      <c r="A3" s="590" t="s">
        <v>493</v>
      </c>
      <c r="B3" s="590"/>
      <c r="C3" s="590"/>
      <c r="D3" s="590"/>
      <c r="E3" s="590"/>
      <c r="F3" s="224"/>
      <c r="G3" s="401"/>
      <c r="H3" s="401"/>
      <c r="I3" s="401"/>
    </row>
    <row r="4" spans="1:9" s="51" customFormat="1" ht="18" customHeight="1">
      <c r="A4" s="195" t="s">
        <v>168</v>
      </c>
      <c r="B4" s="195"/>
      <c r="C4" s="591"/>
      <c r="D4" s="592"/>
      <c r="E4" s="593"/>
      <c r="F4" s="201"/>
      <c r="G4" s="401"/>
      <c r="H4" s="401"/>
      <c r="I4" s="401"/>
    </row>
    <row r="5" spans="1:9" s="51" customFormat="1" ht="18" customHeight="1">
      <c r="A5" s="195" t="s">
        <v>167</v>
      </c>
      <c r="B5" s="195"/>
      <c r="C5" s="591"/>
      <c r="D5" s="592"/>
      <c r="E5" s="593"/>
      <c r="F5" s="201"/>
    </row>
    <row r="6" spans="1:9" s="51" customFormat="1" ht="18" customHeight="1">
      <c r="A6" s="195" t="s">
        <v>166</v>
      </c>
      <c r="B6" s="195"/>
      <c r="C6" s="591"/>
      <c r="D6" s="592"/>
      <c r="E6" s="592"/>
      <c r="F6" s="201"/>
    </row>
    <row r="7" spans="1:9" s="51" customFormat="1" ht="18" customHeight="1">
      <c r="A7" s="195" t="s">
        <v>171</v>
      </c>
      <c r="B7" s="195"/>
      <c r="C7" s="306"/>
      <c r="D7" s="199" t="s">
        <v>169</v>
      </c>
      <c r="E7" s="307"/>
      <c r="F7" s="201"/>
    </row>
    <row r="8" spans="1:9" s="51" customFormat="1" ht="9.75" customHeight="1">
      <c r="A8" s="130"/>
      <c r="B8" s="130"/>
      <c r="C8" s="130"/>
      <c r="D8" s="130"/>
      <c r="E8" s="130"/>
      <c r="F8" s="201"/>
    </row>
    <row r="9" spans="1:9" s="180" customFormat="1" ht="24" customHeight="1">
      <c r="A9" s="308" t="s">
        <v>11</v>
      </c>
      <c r="B9" s="588" t="s">
        <v>170</v>
      </c>
      <c r="C9" s="589"/>
      <c r="D9" s="210" t="s">
        <v>229</v>
      </c>
      <c r="E9" s="210" t="s">
        <v>172</v>
      </c>
      <c r="F9" s="309"/>
    </row>
    <row r="10" spans="1:9" s="51" customFormat="1" ht="18" customHeight="1">
      <c r="A10" s="206"/>
      <c r="B10" s="584"/>
      <c r="C10" s="585"/>
      <c r="D10" s="310"/>
      <c r="E10" s="195"/>
      <c r="F10" s="201"/>
    </row>
    <row r="11" spans="1:9" s="51" customFormat="1" ht="18" customHeight="1">
      <c r="A11" s="206"/>
      <c r="B11" s="584"/>
      <c r="C11" s="585"/>
      <c r="D11" s="310"/>
      <c r="E11" s="195"/>
      <c r="F11" s="201"/>
    </row>
    <row r="12" spans="1:9" s="51" customFormat="1" ht="18" customHeight="1">
      <c r="A12" s="206"/>
      <c r="B12" s="584"/>
      <c r="C12" s="585"/>
      <c r="D12" s="310"/>
      <c r="E12" s="195"/>
      <c r="F12" s="201"/>
    </row>
    <row r="13" spans="1:9" s="51" customFormat="1" ht="18" customHeight="1">
      <c r="A13" s="206"/>
      <c r="B13" s="584"/>
      <c r="C13" s="585"/>
      <c r="D13" s="310"/>
      <c r="E13" s="195"/>
      <c r="F13" s="201"/>
    </row>
    <row r="14" spans="1:9" s="51" customFormat="1" ht="18" customHeight="1">
      <c r="A14" s="206"/>
      <c r="B14" s="584"/>
      <c r="C14" s="585"/>
      <c r="D14" s="310"/>
      <c r="E14" s="195"/>
      <c r="F14" s="201"/>
    </row>
    <row r="15" spans="1:9" s="51" customFormat="1" ht="18" customHeight="1">
      <c r="A15" s="206"/>
      <c r="B15" s="584"/>
      <c r="C15" s="585"/>
      <c r="D15" s="310"/>
      <c r="E15" s="195"/>
      <c r="F15" s="201"/>
    </row>
    <row r="16" spans="1:9" s="51" customFormat="1" ht="18" customHeight="1">
      <c r="A16" s="206"/>
      <c r="B16" s="584"/>
      <c r="C16" s="585"/>
      <c r="D16" s="310"/>
      <c r="E16" s="195"/>
      <c r="F16" s="201"/>
    </row>
    <row r="17" spans="1:8" s="51" customFormat="1" ht="18" customHeight="1">
      <c r="A17" s="206"/>
      <c r="B17" s="584"/>
      <c r="C17" s="585"/>
      <c r="D17" s="310"/>
      <c r="E17" s="195"/>
      <c r="F17" s="201"/>
    </row>
    <row r="18" spans="1:8" s="51" customFormat="1" ht="18" customHeight="1">
      <c r="A18" s="208"/>
      <c r="B18" s="584"/>
      <c r="C18" s="585"/>
      <c r="D18" s="310"/>
      <c r="E18" s="195"/>
      <c r="F18" s="201"/>
    </row>
    <row r="19" spans="1:8" s="134" customFormat="1" ht="18" customHeight="1">
      <c r="A19" s="206"/>
      <c r="B19" s="584"/>
      <c r="C19" s="585"/>
      <c r="D19" s="311"/>
      <c r="E19" s="207"/>
      <c r="F19" s="133"/>
    </row>
    <row r="20" spans="1:8" s="51" customFormat="1" ht="18" customHeight="1">
      <c r="A20" s="132"/>
      <c r="B20" s="132"/>
      <c r="C20" s="130"/>
      <c r="D20" s="130"/>
      <c r="E20" s="130"/>
      <c r="F20" s="201"/>
      <c r="H20" s="97" t="s">
        <v>70</v>
      </c>
    </row>
    <row r="21" spans="1:8" s="51" customFormat="1" ht="18" customHeight="1">
      <c r="A21" s="50"/>
      <c r="B21" s="50"/>
      <c r="C21" s="201"/>
      <c r="D21" s="201"/>
      <c r="E21" s="201"/>
      <c r="F21" s="201"/>
      <c r="H21" s="131" t="s">
        <v>71</v>
      </c>
    </row>
    <row r="22" spans="1:8" s="51" customFormat="1" ht="69" customHeight="1">
      <c r="A22" s="586"/>
      <c r="B22" s="587"/>
      <c r="C22" s="50"/>
      <c r="D22" s="50"/>
      <c r="E22" s="85"/>
    </row>
    <row r="23" spans="1:8" s="52" customFormat="1" ht="30" customHeight="1">
      <c r="A23" s="564" t="s">
        <v>494</v>
      </c>
      <c r="B23" s="564"/>
      <c r="C23" s="198"/>
      <c r="D23" s="198"/>
      <c r="E23" s="198" t="s">
        <v>451</v>
      </c>
    </row>
    <row r="24" spans="1:8" ht="18" customHeight="1"/>
  </sheetData>
  <sheetProtection algorithmName="SHA-512" hashValue="W3c4Xppaig4Dcu1QZm5ljEUiESWz+dIs6EiYzP9Hk+VlZW3pYc9eDpaE5nEMQeOtR6eXMvsZ1EMx0VowxfjVMA==" saltValue="xPEpe9cyc6WJGrchui0qRg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2" customWidth="1"/>
    <col min="2" max="2" width="27.28515625" style="312" customWidth="1"/>
    <col min="3" max="3" width="13.7109375" style="312" customWidth="1"/>
    <col min="4" max="4" width="33.42578125" style="313" customWidth="1"/>
    <col min="5" max="5" width="13.7109375" style="314" customWidth="1"/>
    <col min="6" max="6" width="8.140625" style="314" customWidth="1"/>
    <col min="7" max="7" width="7.5703125" style="314" customWidth="1"/>
    <col min="8" max="8" width="11.7109375" style="314" customWidth="1"/>
    <col min="9" max="9" width="13.28515625" style="314" customWidth="1"/>
    <col min="10" max="11" width="18.7109375" style="314" customWidth="1"/>
    <col min="12" max="12" width="20.7109375" style="314" customWidth="1"/>
    <col min="13" max="13" width="6.7109375" style="312" customWidth="1"/>
    <col min="14" max="14" width="12.7109375" style="312" customWidth="1"/>
    <col min="15" max="16384" width="9.140625" style="312"/>
  </cols>
  <sheetData>
    <row r="1" spans="1:12">
      <c r="K1" s="594" t="s">
        <v>232</v>
      </c>
      <c r="L1" s="595"/>
    </row>
    <row r="2" spans="1:12">
      <c r="A2" s="596" t="s">
        <v>497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1:12" ht="30" customHeight="1">
      <c r="A3" s="597" t="s">
        <v>512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</row>
    <row r="4" spans="1:12" ht="18" customHeight="1">
      <c r="A4" s="598" t="s">
        <v>498</v>
      </c>
      <c r="B4" s="598"/>
      <c r="C4" s="599"/>
      <c r="D4" s="600"/>
      <c r="E4" s="315"/>
      <c r="F4" s="315"/>
      <c r="G4" s="315"/>
      <c r="H4" s="315"/>
      <c r="I4" s="315"/>
      <c r="J4" s="315"/>
      <c r="K4" s="315"/>
      <c r="L4" s="315"/>
    </row>
    <row r="5" spans="1:12" ht="6.75" customHeight="1">
      <c r="A5" s="316"/>
      <c r="B5" s="317"/>
      <c r="C5" s="316"/>
      <c r="D5" s="316"/>
      <c r="E5" s="315"/>
      <c r="F5" s="318"/>
      <c r="G5" s="318"/>
      <c r="H5" s="318"/>
      <c r="I5" s="318"/>
      <c r="J5" s="318"/>
      <c r="K5" s="318"/>
      <c r="L5" s="318"/>
    </row>
    <row r="6" spans="1:12" ht="48.75">
      <c r="A6" s="601" t="s">
        <v>11</v>
      </c>
      <c r="B6" s="319" t="s">
        <v>499</v>
      </c>
      <c r="C6" s="154" t="s">
        <v>500</v>
      </c>
      <c r="D6" s="154" t="s">
        <v>501</v>
      </c>
      <c r="E6" s="319" t="s">
        <v>502</v>
      </c>
      <c r="F6" s="154" t="s">
        <v>503</v>
      </c>
      <c r="G6" s="154" t="s">
        <v>504</v>
      </c>
      <c r="H6" s="154" t="s">
        <v>505</v>
      </c>
      <c r="I6" s="154" t="s">
        <v>506</v>
      </c>
      <c r="J6" s="154" t="s">
        <v>507</v>
      </c>
      <c r="K6" s="154" t="s">
        <v>508</v>
      </c>
      <c r="L6" s="154" t="s">
        <v>509</v>
      </c>
    </row>
    <row r="7" spans="1:12" ht="12.75" customHeight="1">
      <c r="A7" s="602"/>
      <c r="B7" s="320">
        <v>1</v>
      </c>
      <c r="C7" s="320">
        <v>2</v>
      </c>
      <c r="D7" s="320">
        <v>3</v>
      </c>
      <c r="E7" s="320">
        <v>4</v>
      </c>
      <c r="F7" s="320">
        <v>5</v>
      </c>
      <c r="G7" s="320">
        <v>6</v>
      </c>
      <c r="H7" s="320">
        <v>7</v>
      </c>
      <c r="I7" s="320" t="s">
        <v>510</v>
      </c>
      <c r="J7" s="320">
        <v>9</v>
      </c>
      <c r="K7" s="320">
        <v>10</v>
      </c>
      <c r="L7" s="320">
        <v>11</v>
      </c>
    </row>
    <row r="8" spans="1:12" ht="18" customHeight="1">
      <c r="A8" s="228">
        <v>1</v>
      </c>
      <c r="B8" s="42"/>
      <c r="C8" s="42"/>
      <c r="D8" s="321"/>
      <c r="E8" s="322"/>
      <c r="F8" s="322"/>
      <c r="G8" s="323"/>
      <c r="H8" s="323"/>
      <c r="I8" s="338">
        <f>IF(G8*H8&gt;0,G8*H8,0)</f>
        <v>0</v>
      </c>
      <c r="J8" s="42"/>
      <c r="K8" s="42"/>
      <c r="L8" s="44"/>
    </row>
    <row r="9" spans="1:12" s="324" customFormat="1" ht="18" customHeight="1">
      <c r="A9" s="228">
        <v>2</v>
      </c>
      <c r="B9" s="42"/>
      <c r="C9" s="42"/>
      <c r="D9" s="321"/>
      <c r="E9" s="42"/>
      <c r="F9" s="42"/>
      <c r="G9" s="323"/>
      <c r="H9" s="323"/>
      <c r="I9" s="338">
        <f t="shared" ref="I9:I17" si="0">IF(G9*H9&gt;0,G9*H9,0)</f>
        <v>0</v>
      </c>
      <c r="J9" s="42"/>
      <c r="K9" s="42"/>
      <c r="L9" s="44"/>
    </row>
    <row r="10" spans="1:12" s="324" customFormat="1" ht="18" customHeight="1">
      <c r="A10" s="228">
        <v>3</v>
      </c>
      <c r="B10" s="42"/>
      <c r="C10" s="42"/>
      <c r="D10" s="321"/>
      <c r="E10" s="42"/>
      <c r="F10" s="42"/>
      <c r="G10" s="323"/>
      <c r="H10" s="323"/>
      <c r="I10" s="338">
        <f t="shared" si="0"/>
        <v>0</v>
      </c>
      <c r="J10" s="42"/>
      <c r="K10" s="42"/>
      <c r="L10" s="44"/>
    </row>
    <row r="11" spans="1:12" s="324" customFormat="1" ht="18" customHeight="1">
      <c r="A11" s="228">
        <v>4</v>
      </c>
      <c r="B11" s="42"/>
      <c r="C11" s="42"/>
      <c r="D11" s="321"/>
      <c r="E11" s="42"/>
      <c r="F11" s="42"/>
      <c r="G11" s="323"/>
      <c r="H11" s="323"/>
      <c r="I11" s="338">
        <f t="shared" si="0"/>
        <v>0</v>
      </c>
      <c r="J11" s="42"/>
      <c r="K11" s="42"/>
      <c r="L11" s="44"/>
    </row>
    <row r="12" spans="1:12" s="324" customFormat="1" ht="18" customHeight="1">
      <c r="A12" s="228">
        <v>5</v>
      </c>
      <c r="B12" s="42"/>
      <c r="C12" s="42"/>
      <c r="D12" s="44"/>
      <c r="E12" s="42"/>
      <c r="F12" s="42"/>
      <c r="G12" s="323"/>
      <c r="H12" s="323"/>
      <c r="I12" s="338">
        <f t="shared" si="0"/>
        <v>0</v>
      </c>
      <c r="J12" s="42"/>
      <c r="K12" s="42"/>
      <c r="L12" s="44"/>
    </row>
    <row r="13" spans="1:12" s="324" customFormat="1" ht="18" customHeight="1">
      <c r="A13" s="228">
        <v>6</v>
      </c>
      <c r="B13" s="42"/>
      <c r="C13" s="42"/>
      <c r="D13" s="44"/>
      <c r="E13" s="42"/>
      <c r="F13" s="42"/>
      <c r="G13" s="323"/>
      <c r="H13" s="323"/>
      <c r="I13" s="338">
        <f t="shared" si="0"/>
        <v>0</v>
      </c>
      <c r="J13" s="42"/>
      <c r="K13" s="42"/>
      <c r="L13" s="44"/>
    </row>
    <row r="14" spans="1:12" s="324" customFormat="1" ht="18" customHeight="1">
      <c r="A14" s="228">
        <v>7</v>
      </c>
      <c r="B14" s="42"/>
      <c r="C14" s="42"/>
      <c r="D14" s="44"/>
      <c r="E14" s="42"/>
      <c r="F14" s="42"/>
      <c r="G14" s="323"/>
      <c r="H14" s="323"/>
      <c r="I14" s="338">
        <f t="shared" si="0"/>
        <v>0</v>
      </c>
      <c r="J14" s="42"/>
      <c r="K14" s="42"/>
      <c r="L14" s="44"/>
    </row>
    <row r="15" spans="1:12" s="324" customFormat="1" ht="18" customHeight="1">
      <c r="A15" s="228">
        <v>8</v>
      </c>
      <c r="B15" s="42"/>
      <c r="C15" s="42"/>
      <c r="D15" s="44"/>
      <c r="E15" s="42"/>
      <c r="F15" s="42"/>
      <c r="G15" s="323"/>
      <c r="H15" s="323"/>
      <c r="I15" s="338">
        <f t="shared" si="0"/>
        <v>0</v>
      </c>
      <c r="J15" s="42"/>
      <c r="K15" s="42"/>
      <c r="L15" s="44"/>
    </row>
    <row r="16" spans="1:12" s="324" customFormat="1" ht="18" customHeight="1">
      <c r="A16" s="228">
        <v>9</v>
      </c>
      <c r="B16" s="42"/>
      <c r="C16" s="42"/>
      <c r="D16" s="44"/>
      <c r="E16" s="42"/>
      <c r="F16" s="42"/>
      <c r="G16" s="323"/>
      <c r="H16" s="323"/>
      <c r="I16" s="338">
        <f t="shared" si="0"/>
        <v>0</v>
      </c>
      <c r="J16" s="42"/>
      <c r="K16" s="42"/>
      <c r="L16" s="44"/>
    </row>
    <row r="17" spans="1:14" s="325" customFormat="1" ht="18" customHeight="1">
      <c r="A17" s="228" t="s">
        <v>57</v>
      </c>
      <c r="B17" s="42"/>
      <c r="C17" s="42"/>
      <c r="D17" s="44"/>
      <c r="E17" s="42"/>
      <c r="F17" s="42"/>
      <c r="G17" s="323"/>
      <c r="H17" s="323"/>
      <c r="I17" s="338">
        <f t="shared" si="0"/>
        <v>0</v>
      </c>
      <c r="J17" s="42"/>
      <c r="K17" s="42"/>
      <c r="L17" s="44"/>
    </row>
    <row r="18" spans="1:14" s="333" customFormat="1" ht="18" customHeight="1">
      <c r="A18" s="326"/>
      <c r="B18" s="327"/>
      <c r="C18" s="327"/>
      <c r="D18" s="328"/>
      <c r="E18" s="329"/>
      <c r="F18" s="330"/>
      <c r="G18" s="331"/>
      <c r="H18" s="340" t="s">
        <v>127</v>
      </c>
      <c r="I18" s="339">
        <f ca="1">SUM(I8:OFFSET(Razem_IX_A19,-1,0))</f>
        <v>0</v>
      </c>
      <c r="J18" s="332"/>
      <c r="K18" s="332"/>
      <c r="L18" s="332"/>
      <c r="N18" s="97" t="s">
        <v>70</v>
      </c>
    </row>
    <row r="19" spans="1:14" s="333" customFormat="1" ht="18" customHeight="1">
      <c r="A19" s="243"/>
      <c r="B19" s="334"/>
      <c r="C19" s="334"/>
      <c r="D19" s="288"/>
      <c r="E19" s="335"/>
      <c r="F19" s="303"/>
      <c r="G19" s="336"/>
      <c r="H19" s="336"/>
      <c r="I19" s="336"/>
      <c r="J19" s="337"/>
      <c r="K19" s="337"/>
      <c r="L19" s="337"/>
      <c r="N19" s="131" t="s">
        <v>71</v>
      </c>
    </row>
    <row r="20" spans="1:14" ht="72" customHeight="1">
      <c r="A20" s="606"/>
      <c r="B20" s="607"/>
      <c r="C20" s="608"/>
      <c r="D20" s="289"/>
      <c r="E20" s="610"/>
      <c r="F20" s="611"/>
      <c r="G20" s="611"/>
      <c r="H20" s="612"/>
      <c r="I20" s="289"/>
      <c r="J20" s="337"/>
      <c r="K20" s="337"/>
      <c r="L20" s="337"/>
    </row>
    <row r="21" spans="1:14" ht="19.5" customHeight="1">
      <c r="A21" s="572" t="s">
        <v>450</v>
      </c>
      <c r="B21" s="572"/>
      <c r="C21" s="572"/>
      <c r="D21" s="341"/>
      <c r="E21" s="609" t="s">
        <v>451</v>
      </c>
      <c r="F21" s="609"/>
      <c r="G21" s="609"/>
      <c r="H21" s="609"/>
      <c r="I21" s="342"/>
      <c r="J21" s="342"/>
      <c r="K21" s="342"/>
      <c r="L21" s="342"/>
    </row>
    <row r="22" spans="1:14">
      <c r="A22" s="603" t="s">
        <v>511</v>
      </c>
      <c r="B22" s="604"/>
      <c r="C22" s="604"/>
      <c r="D22" s="604"/>
      <c r="E22" s="604"/>
      <c r="F22" s="604"/>
      <c r="G22" s="604"/>
      <c r="H22" s="604"/>
      <c r="I22" s="604"/>
      <c r="J22" s="605"/>
      <c r="K22" s="605"/>
      <c r="L22" s="605"/>
    </row>
    <row r="23" spans="1:14" ht="12.75" customHeight="1">
      <c r="A23" s="604"/>
      <c r="B23" s="604"/>
      <c r="C23" s="604"/>
      <c r="D23" s="604"/>
      <c r="E23" s="604"/>
      <c r="F23" s="604"/>
      <c r="G23" s="604"/>
      <c r="H23" s="604"/>
      <c r="I23" s="604"/>
      <c r="J23" s="605"/>
      <c r="K23" s="605"/>
      <c r="L23" s="605"/>
    </row>
    <row r="24" spans="1:14">
      <c r="A24" s="77"/>
      <c r="B24" s="77"/>
      <c r="C24" s="77"/>
      <c r="D24" s="304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Tw9HY1iD+X0ikQiKDNAU8K7WyqMji4S8r005UmVxBFQPYX1nO6mPMi1YuawoKLlCrNguEZLKymYWw4qajmFd+Q==" saltValue="08JgKlkrA+9jTBNny5IJfw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view="pageBreakPreview" topLeftCell="A61" zoomScale="115" zoomScaleNormal="115" zoomScaleSheetLayoutView="115" zoomScalePageLayoutView="145" workbookViewId="0"/>
  </sheetViews>
  <sheetFormatPr defaultColWidth="9.140625" defaultRowHeight="12.75"/>
  <cols>
    <col min="1" max="1" width="3.85546875" style="170" customWidth="1"/>
    <col min="2" max="2" width="3.7109375" style="170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26" t="s">
        <v>232</v>
      </c>
    </row>
    <row r="2" spans="1:8" s="51" customFormat="1" ht="18" customHeight="1">
      <c r="A2" s="362" t="s">
        <v>513</v>
      </c>
      <c r="B2" s="390"/>
      <c r="C2" s="390"/>
      <c r="D2" s="390"/>
      <c r="E2" s="390"/>
      <c r="F2" s="390"/>
      <c r="G2" s="390"/>
      <c r="H2" s="390"/>
    </row>
    <row r="3" spans="1:8" s="51" customFormat="1" ht="34.5" customHeight="1">
      <c r="A3" s="613" t="s">
        <v>514</v>
      </c>
      <c r="B3" s="613"/>
      <c r="C3" s="613"/>
      <c r="D3" s="613"/>
      <c r="E3" s="613"/>
      <c r="F3" s="613"/>
      <c r="G3" s="613"/>
      <c r="H3" s="613"/>
    </row>
    <row r="4" spans="1:8" s="51" customFormat="1" ht="18" customHeight="1">
      <c r="A4" s="47" t="s">
        <v>25</v>
      </c>
      <c r="B4" s="614" t="s">
        <v>515</v>
      </c>
      <c r="C4" s="614"/>
      <c r="D4" s="614"/>
      <c r="E4" s="614"/>
      <c r="F4" s="614"/>
      <c r="G4" s="614"/>
      <c r="H4" s="614"/>
    </row>
    <row r="5" spans="1:8" s="51" customFormat="1" ht="48" customHeight="1">
      <c r="A5" s="177"/>
      <c r="B5" s="534" t="s">
        <v>519</v>
      </c>
      <c r="C5" s="534"/>
      <c r="D5" s="534"/>
      <c r="E5" s="534"/>
      <c r="F5" s="534"/>
      <c r="G5" s="534"/>
      <c r="H5" s="534"/>
    </row>
    <row r="6" spans="1:8" s="51" customFormat="1" ht="18" customHeight="1">
      <c r="A6" s="156" t="s">
        <v>186</v>
      </c>
      <c r="B6" s="534" t="s">
        <v>520</v>
      </c>
      <c r="C6" s="534"/>
      <c r="D6" s="534"/>
      <c r="E6" s="534"/>
      <c r="F6" s="534"/>
      <c r="G6" s="534"/>
      <c r="H6" s="534"/>
    </row>
    <row r="7" spans="1:8" s="51" customFormat="1" ht="28.5" customHeight="1">
      <c r="A7" s="156" t="s">
        <v>184</v>
      </c>
      <c r="B7" s="534" t="s">
        <v>521</v>
      </c>
      <c r="C7" s="534"/>
      <c r="D7" s="534"/>
      <c r="E7" s="534"/>
      <c r="F7" s="534"/>
      <c r="G7" s="534"/>
      <c r="H7" s="534"/>
    </row>
    <row r="8" spans="1:8" s="51" customFormat="1" ht="36" customHeight="1">
      <c r="A8" s="156" t="s">
        <v>516</v>
      </c>
      <c r="B8" s="534" t="s">
        <v>522</v>
      </c>
      <c r="C8" s="534"/>
      <c r="D8" s="534"/>
      <c r="E8" s="534"/>
      <c r="F8" s="534"/>
      <c r="G8" s="534"/>
      <c r="H8" s="534"/>
    </row>
    <row r="9" spans="1:8" s="51" customFormat="1" ht="37.5" customHeight="1">
      <c r="A9" s="156" t="s">
        <v>517</v>
      </c>
      <c r="B9" s="534" t="s">
        <v>523</v>
      </c>
      <c r="C9" s="534"/>
      <c r="D9" s="534"/>
      <c r="E9" s="534"/>
      <c r="F9" s="534"/>
      <c r="G9" s="534"/>
      <c r="H9" s="534"/>
    </row>
    <row r="10" spans="1:8" s="51" customFormat="1" ht="78.75" customHeight="1">
      <c r="A10" s="156" t="s">
        <v>518</v>
      </c>
      <c r="B10" s="534" t="s">
        <v>524</v>
      </c>
      <c r="C10" s="534"/>
      <c r="D10" s="534"/>
      <c r="E10" s="534"/>
      <c r="F10" s="534"/>
      <c r="G10" s="534"/>
      <c r="H10" s="534"/>
    </row>
    <row r="11" spans="1:8" s="51" customFormat="1" ht="15" customHeight="1">
      <c r="A11" s="47" t="s">
        <v>26</v>
      </c>
      <c r="B11" s="537" t="s">
        <v>190</v>
      </c>
      <c r="C11" s="537"/>
      <c r="D11" s="537"/>
      <c r="E11" s="537"/>
      <c r="F11" s="537"/>
      <c r="G11" s="537"/>
      <c r="H11" s="537"/>
    </row>
    <row r="12" spans="1:8" s="51" customFormat="1" ht="15" customHeight="1">
      <c r="A12" s="176"/>
      <c r="B12" s="537" t="s">
        <v>191</v>
      </c>
      <c r="C12" s="537"/>
      <c r="D12" s="537"/>
      <c r="E12" s="537"/>
      <c r="F12" s="537"/>
      <c r="G12" s="537"/>
      <c r="H12" s="537"/>
    </row>
    <row r="13" spans="1:8" s="51" customFormat="1" ht="15.95" customHeight="1">
      <c r="A13" s="177" t="s">
        <v>186</v>
      </c>
      <c r="B13" s="617" t="s">
        <v>224</v>
      </c>
      <c r="C13" s="617"/>
      <c r="D13" s="617"/>
      <c r="E13" s="617"/>
      <c r="F13" s="617"/>
      <c r="G13" s="617"/>
      <c r="H13" s="617"/>
    </row>
    <row r="14" spans="1:8" s="51" customFormat="1" ht="15.95" customHeight="1">
      <c r="A14" s="47"/>
      <c r="B14" s="618"/>
      <c r="C14" s="618"/>
      <c r="D14" s="176" t="s">
        <v>225</v>
      </c>
      <c r="E14" s="618"/>
      <c r="F14" s="618"/>
      <c r="G14" s="618"/>
      <c r="H14" s="618"/>
    </row>
    <row r="15" spans="1:8" s="51" customFormat="1" ht="15.95" customHeight="1">
      <c r="A15" s="177" t="s">
        <v>184</v>
      </c>
      <c r="B15" s="615" t="s">
        <v>226</v>
      </c>
      <c r="C15" s="615"/>
      <c r="D15" s="615"/>
      <c r="E15" s="615"/>
      <c r="F15" s="615"/>
      <c r="G15" s="632"/>
      <c r="H15" s="632"/>
    </row>
    <row r="16" spans="1:8" s="51" customFormat="1" ht="15.95" customHeight="1">
      <c r="A16" s="47"/>
      <c r="B16" s="615" t="s">
        <v>227</v>
      </c>
      <c r="C16" s="615"/>
      <c r="D16" s="616"/>
      <c r="E16" s="616"/>
      <c r="F16" s="616"/>
      <c r="G16" s="616"/>
      <c r="H16" s="616"/>
    </row>
    <row r="17" spans="1:8" s="345" customFormat="1" ht="15.95" customHeight="1">
      <c r="A17" s="346" t="s">
        <v>516</v>
      </c>
      <c r="B17" s="622" t="s">
        <v>540</v>
      </c>
      <c r="C17" s="622"/>
      <c r="D17" s="622"/>
      <c r="E17" s="622"/>
      <c r="F17" s="622"/>
      <c r="G17" s="622"/>
      <c r="H17" s="622"/>
    </row>
    <row r="18" spans="1:8" s="51" customFormat="1" ht="15.95" customHeight="1">
      <c r="A18" s="156"/>
      <c r="B18" s="615" t="s">
        <v>539</v>
      </c>
      <c r="C18" s="615"/>
      <c r="D18" s="615"/>
      <c r="E18" s="615"/>
      <c r="F18" s="615"/>
      <c r="G18" s="616"/>
      <c r="H18" s="616"/>
    </row>
    <row r="19" spans="1:8" s="51" customFormat="1" ht="15.95" customHeight="1">
      <c r="A19" s="156"/>
      <c r="B19" s="615" t="s">
        <v>525</v>
      </c>
      <c r="C19" s="615"/>
      <c r="D19" s="615"/>
      <c r="E19" s="615"/>
      <c r="F19" s="615"/>
      <c r="G19" s="615"/>
      <c r="H19" s="615"/>
    </row>
    <row r="20" spans="1:8" s="51" customFormat="1" ht="42.75" customHeight="1">
      <c r="A20" s="156" t="s">
        <v>517</v>
      </c>
      <c r="B20" s="534" t="s">
        <v>526</v>
      </c>
      <c r="C20" s="534"/>
      <c r="D20" s="534"/>
      <c r="E20" s="534"/>
      <c r="F20" s="534"/>
      <c r="G20" s="534"/>
      <c r="H20" s="534"/>
    </row>
    <row r="21" spans="1:8" s="51" customFormat="1" ht="77.25" customHeight="1">
      <c r="A21" s="156" t="s">
        <v>518</v>
      </c>
      <c r="B21" s="534" t="s">
        <v>527</v>
      </c>
      <c r="C21" s="534"/>
      <c r="D21" s="534"/>
      <c r="E21" s="534"/>
      <c r="F21" s="534"/>
      <c r="G21" s="534"/>
      <c r="H21" s="534"/>
    </row>
    <row r="22" spans="1:8" s="51" customFormat="1" ht="21.95" customHeight="1">
      <c r="A22" s="47" t="s">
        <v>344</v>
      </c>
      <c r="B22" s="537" t="s">
        <v>182</v>
      </c>
      <c r="C22" s="537"/>
      <c r="D22" s="537"/>
      <c r="E22" s="537"/>
      <c r="F22" s="537"/>
      <c r="G22" s="537"/>
      <c r="H22" s="537"/>
    </row>
    <row r="23" spans="1:8" s="51" customFormat="1" ht="38.25" customHeight="1">
      <c r="A23" s="156" t="s">
        <v>186</v>
      </c>
      <c r="B23" s="534" t="s">
        <v>528</v>
      </c>
      <c r="C23" s="534"/>
      <c r="D23" s="534"/>
      <c r="E23" s="534"/>
      <c r="F23" s="534"/>
      <c r="G23" s="534"/>
      <c r="H23" s="534"/>
    </row>
    <row r="24" spans="1:8" s="51" customFormat="1" ht="47.25" customHeight="1">
      <c r="A24" s="156" t="s">
        <v>184</v>
      </c>
      <c r="B24" s="534" t="s">
        <v>529</v>
      </c>
      <c r="C24" s="534"/>
      <c r="D24" s="534"/>
      <c r="E24" s="534"/>
      <c r="F24" s="534"/>
      <c r="G24" s="534"/>
      <c r="H24" s="534"/>
    </row>
    <row r="25" spans="1:8" s="51" customFormat="1" ht="38.25" customHeight="1">
      <c r="A25" s="156" t="s">
        <v>516</v>
      </c>
      <c r="B25" s="534" t="s">
        <v>530</v>
      </c>
      <c r="C25" s="534"/>
      <c r="D25" s="534"/>
      <c r="E25" s="534"/>
      <c r="F25" s="534"/>
      <c r="G25" s="534"/>
      <c r="H25" s="534"/>
    </row>
    <row r="26" spans="1:8" s="51" customFormat="1" ht="38.25" customHeight="1">
      <c r="A26" s="156" t="s">
        <v>517</v>
      </c>
      <c r="B26" s="534" t="s">
        <v>532</v>
      </c>
      <c r="C26" s="534"/>
      <c r="D26" s="534"/>
      <c r="E26" s="534"/>
      <c r="F26" s="534"/>
      <c r="G26" s="534"/>
      <c r="H26" s="534"/>
    </row>
    <row r="27" spans="1:8" s="51" customFormat="1" ht="24.75" customHeight="1">
      <c r="A27" s="156" t="s">
        <v>518</v>
      </c>
      <c r="B27" s="534" t="s">
        <v>533</v>
      </c>
      <c r="C27" s="534"/>
      <c r="D27" s="534"/>
      <c r="E27" s="534"/>
      <c r="F27" s="534"/>
      <c r="G27" s="534"/>
      <c r="H27" s="534"/>
    </row>
    <row r="28" spans="1:8" s="51" customFormat="1" ht="61.5" customHeight="1">
      <c r="A28" s="156" t="s">
        <v>531</v>
      </c>
      <c r="B28" s="534" t="s">
        <v>534</v>
      </c>
      <c r="C28" s="534"/>
      <c r="D28" s="534"/>
      <c r="E28" s="534"/>
      <c r="F28" s="534"/>
      <c r="G28" s="534"/>
      <c r="H28" s="534"/>
    </row>
    <row r="29" spans="1:8" s="51" customFormat="1" ht="20.100000000000001" customHeight="1">
      <c r="A29" s="623" t="s">
        <v>536</v>
      </c>
      <c r="B29" s="623"/>
      <c r="C29" s="623"/>
      <c r="D29" s="623"/>
      <c r="E29" s="623"/>
      <c r="F29" s="623"/>
      <c r="G29" s="623"/>
      <c r="H29" s="623"/>
    </row>
    <row r="30" spans="1:8" s="51" customFormat="1" ht="20.100000000000001" customHeight="1">
      <c r="A30" s="47"/>
      <c r="B30" s="178"/>
      <c r="C30" s="621"/>
      <c r="D30" s="621"/>
      <c r="E30" s="621"/>
      <c r="F30" s="621"/>
      <c r="G30" s="621"/>
      <c r="H30" s="621"/>
    </row>
    <row r="31" spans="1:8" s="51" customFormat="1" ht="18" customHeight="1">
      <c r="A31" s="47"/>
      <c r="B31" s="615" t="s">
        <v>196</v>
      </c>
      <c r="C31" s="615"/>
      <c r="D31" s="615"/>
      <c r="E31" s="615"/>
      <c r="F31" s="615"/>
      <c r="G31" s="615"/>
      <c r="H31" s="615"/>
    </row>
    <row r="32" spans="1:8" s="51" customFormat="1" ht="24.75" customHeight="1">
      <c r="A32" s="156" t="s">
        <v>183</v>
      </c>
      <c r="B32" s="624" t="s">
        <v>193</v>
      </c>
      <c r="C32" s="624"/>
      <c r="D32" s="624"/>
      <c r="E32" s="624"/>
      <c r="F32" s="624"/>
      <c r="G32" s="624"/>
      <c r="H32" s="624"/>
    </row>
    <row r="33" spans="1:8" s="51" customFormat="1" ht="15.95" customHeight="1">
      <c r="A33" s="177" t="s">
        <v>184</v>
      </c>
      <c r="B33" s="625" t="s">
        <v>228</v>
      </c>
      <c r="C33" s="625"/>
      <c r="D33" s="628"/>
      <c r="E33" s="628"/>
      <c r="F33" s="629" t="s">
        <v>535</v>
      </c>
      <c r="G33" s="629"/>
      <c r="H33" s="214"/>
    </row>
    <row r="34" spans="1:8" s="51" customFormat="1" ht="26.1" customHeight="1">
      <c r="A34" s="47"/>
      <c r="B34" s="534" t="s">
        <v>185</v>
      </c>
      <c r="C34" s="534"/>
      <c r="D34" s="534"/>
      <c r="E34" s="534"/>
      <c r="F34" s="534"/>
      <c r="G34" s="534"/>
      <c r="H34" s="534"/>
    </row>
    <row r="35" spans="1:8" s="51" customFormat="1" ht="54" customHeight="1">
      <c r="A35" s="47"/>
      <c r="B35" s="534" t="s">
        <v>189</v>
      </c>
      <c r="C35" s="534"/>
      <c r="D35" s="534"/>
      <c r="E35" s="534"/>
      <c r="F35" s="534"/>
      <c r="G35" s="534"/>
      <c r="H35" s="534"/>
    </row>
    <row r="36" spans="1:8" s="51" customFormat="1" ht="18" customHeight="1">
      <c r="A36" s="47"/>
      <c r="B36" s="177" t="s">
        <v>186</v>
      </c>
      <c r="C36" s="213" t="s">
        <v>187</v>
      </c>
      <c r="D36" s="202"/>
      <c r="E36" s="202"/>
      <c r="F36" s="202"/>
      <c r="G36" s="202"/>
      <c r="H36" s="202"/>
    </row>
    <row r="37" spans="1:8" s="52" customFormat="1" ht="15.95" customHeight="1">
      <c r="A37" s="343"/>
      <c r="B37" s="177" t="s">
        <v>184</v>
      </c>
      <c r="C37" s="618"/>
      <c r="D37" s="618"/>
      <c r="E37" s="618"/>
      <c r="F37" s="618"/>
      <c r="G37" s="618"/>
      <c r="H37" s="618"/>
    </row>
    <row r="38" spans="1:8" s="51" customFormat="1" ht="24" customHeight="1">
      <c r="A38" s="177"/>
      <c r="B38" s="619" t="s">
        <v>188</v>
      </c>
      <c r="C38" s="619"/>
      <c r="D38" s="619"/>
      <c r="E38" s="619"/>
      <c r="F38" s="619"/>
      <c r="G38" s="620"/>
      <c r="H38" s="620"/>
    </row>
    <row r="39" spans="1:8" s="51" customFormat="1" ht="45" customHeight="1">
      <c r="A39" s="586"/>
      <c r="B39" s="626"/>
      <c r="C39" s="626"/>
      <c r="D39" s="587"/>
      <c r="E39" s="344"/>
      <c r="F39" s="344"/>
      <c r="G39" s="630"/>
      <c r="H39" s="631"/>
    </row>
    <row r="40" spans="1:8" s="52" customFormat="1" ht="12.75" customHeight="1">
      <c r="A40" s="627" t="s">
        <v>79</v>
      </c>
      <c r="B40" s="627"/>
      <c r="C40" s="627"/>
      <c r="D40" s="627"/>
      <c r="E40" s="198"/>
      <c r="F40" s="198"/>
      <c r="G40" s="564" t="s">
        <v>537</v>
      </c>
      <c r="H40" s="564"/>
    </row>
    <row r="41" spans="1:8" s="51" customFormat="1" ht="20.100000000000001" customHeight="1">
      <c r="A41" s="623" t="s">
        <v>538</v>
      </c>
      <c r="B41" s="623"/>
      <c r="C41" s="623"/>
      <c r="D41" s="623"/>
      <c r="E41" s="623"/>
      <c r="F41" s="623"/>
      <c r="G41" s="623"/>
      <c r="H41" s="623"/>
    </row>
    <row r="42" spans="1:8" s="51" customFormat="1" ht="20.100000000000001" customHeight="1">
      <c r="A42" s="47"/>
      <c r="B42" s="178"/>
      <c r="C42" s="621"/>
      <c r="D42" s="621"/>
      <c r="E42" s="621"/>
      <c r="F42" s="621"/>
      <c r="G42" s="621"/>
      <c r="H42" s="621"/>
    </row>
    <row r="43" spans="1:8" s="51" customFormat="1" ht="18" customHeight="1">
      <c r="A43" s="47"/>
      <c r="B43" s="615" t="s">
        <v>196</v>
      </c>
      <c r="C43" s="615"/>
      <c r="D43" s="615"/>
      <c r="E43" s="615"/>
      <c r="F43" s="615"/>
      <c r="G43" s="615"/>
      <c r="H43" s="615"/>
    </row>
    <row r="44" spans="1:8" s="51" customFormat="1" ht="24.75" customHeight="1">
      <c r="A44" s="47"/>
      <c r="B44" s="156" t="s">
        <v>183</v>
      </c>
      <c r="C44" s="619" t="s">
        <v>193</v>
      </c>
      <c r="D44" s="619"/>
      <c r="E44" s="619"/>
      <c r="F44" s="619"/>
      <c r="G44" s="619"/>
      <c r="H44" s="619"/>
    </row>
    <row r="45" spans="1:8" s="51" customFormat="1" ht="15.95" customHeight="1">
      <c r="A45" s="47"/>
      <c r="B45" s="177" t="s">
        <v>184</v>
      </c>
      <c r="C45" s="212" t="s">
        <v>228</v>
      </c>
      <c r="D45" s="628"/>
      <c r="E45" s="628"/>
      <c r="F45" s="629" t="s">
        <v>535</v>
      </c>
      <c r="G45" s="629"/>
      <c r="H45" s="214"/>
    </row>
    <row r="46" spans="1:8" s="51" customFormat="1" ht="26.1" customHeight="1">
      <c r="A46" s="47"/>
      <c r="B46" s="534" t="s">
        <v>185</v>
      </c>
      <c r="C46" s="534"/>
      <c r="D46" s="534"/>
      <c r="E46" s="534"/>
      <c r="F46" s="534"/>
      <c r="G46" s="534"/>
      <c r="H46" s="534"/>
    </row>
    <row r="47" spans="1:8" s="51" customFormat="1" ht="54" customHeight="1">
      <c r="A47" s="47"/>
      <c r="B47" s="534" t="s">
        <v>189</v>
      </c>
      <c r="C47" s="534"/>
      <c r="D47" s="534"/>
      <c r="E47" s="534"/>
      <c r="F47" s="534"/>
      <c r="G47" s="534"/>
      <c r="H47" s="534"/>
    </row>
    <row r="48" spans="1:8" s="51" customFormat="1" ht="18" customHeight="1">
      <c r="A48" s="47"/>
      <c r="B48" s="177" t="s">
        <v>186</v>
      </c>
      <c r="C48" s="213" t="s">
        <v>187</v>
      </c>
      <c r="D48" s="202"/>
      <c r="E48" s="202"/>
      <c r="F48" s="202"/>
      <c r="G48" s="202"/>
      <c r="H48" s="202"/>
    </row>
    <row r="49" spans="1:8" s="52" customFormat="1" ht="15.95" customHeight="1">
      <c r="A49" s="343"/>
      <c r="B49" s="177" t="s">
        <v>184</v>
      </c>
      <c r="C49" s="618"/>
      <c r="D49" s="618"/>
      <c r="E49" s="618"/>
      <c r="F49" s="618"/>
      <c r="G49" s="618"/>
      <c r="H49" s="618"/>
    </row>
    <row r="50" spans="1:8" s="51" customFormat="1" ht="24" customHeight="1">
      <c r="A50" s="177"/>
      <c r="B50" s="619" t="s">
        <v>188</v>
      </c>
      <c r="C50" s="619"/>
      <c r="D50" s="619"/>
      <c r="E50" s="619"/>
      <c r="F50" s="619"/>
      <c r="G50" s="620"/>
      <c r="H50" s="620"/>
    </row>
    <row r="51" spans="1:8" s="51" customFormat="1" ht="45" customHeight="1">
      <c r="A51" s="586"/>
      <c r="B51" s="626"/>
      <c r="C51" s="626"/>
      <c r="D51" s="587"/>
      <c r="E51" s="344"/>
      <c r="F51" s="344"/>
      <c r="G51" s="630"/>
      <c r="H51" s="631"/>
    </row>
    <row r="52" spans="1:8" s="52" customFormat="1" ht="12.75" customHeight="1">
      <c r="A52" s="627" t="s">
        <v>79</v>
      </c>
      <c r="B52" s="627"/>
      <c r="C52" s="627"/>
      <c r="D52" s="627"/>
      <c r="E52" s="198"/>
      <c r="F52" s="198"/>
      <c r="G52" s="564" t="s">
        <v>541</v>
      </c>
      <c r="H52" s="564"/>
    </row>
    <row r="53" spans="1:8" s="51" customFormat="1" ht="20.100000000000001" customHeight="1">
      <c r="A53" s="623" t="s">
        <v>543</v>
      </c>
      <c r="B53" s="623"/>
      <c r="C53" s="623"/>
      <c r="D53" s="623"/>
      <c r="E53" s="623"/>
      <c r="F53" s="623"/>
      <c r="G53" s="623"/>
      <c r="H53" s="623"/>
    </row>
    <row r="54" spans="1:8" s="51" customFormat="1" ht="20.100000000000001" customHeight="1">
      <c r="A54" s="47"/>
      <c r="B54" s="178"/>
      <c r="C54" s="621"/>
      <c r="D54" s="621"/>
      <c r="E54" s="621"/>
      <c r="F54" s="621"/>
      <c r="G54" s="621"/>
      <c r="H54" s="621"/>
    </row>
    <row r="55" spans="1:8" s="51" customFormat="1" ht="18" customHeight="1">
      <c r="A55" s="47"/>
      <c r="B55" s="615" t="s">
        <v>196</v>
      </c>
      <c r="C55" s="615"/>
      <c r="D55" s="615"/>
      <c r="E55" s="615"/>
      <c r="F55" s="615"/>
      <c r="G55" s="615"/>
      <c r="H55" s="615"/>
    </row>
    <row r="56" spans="1:8" s="51" customFormat="1" ht="24.75" customHeight="1">
      <c r="A56" s="47"/>
      <c r="B56" s="156" t="s">
        <v>183</v>
      </c>
      <c r="C56" s="619" t="s">
        <v>193</v>
      </c>
      <c r="D56" s="619"/>
      <c r="E56" s="619"/>
      <c r="F56" s="619"/>
      <c r="G56" s="619"/>
      <c r="H56" s="619"/>
    </row>
    <row r="57" spans="1:8" s="51" customFormat="1" ht="15.95" customHeight="1">
      <c r="A57" s="47"/>
      <c r="B57" s="177" t="s">
        <v>184</v>
      </c>
      <c r="C57" s="212" t="s">
        <v>228</v>
      </c>
      <c r="D57" s="628"/>
      <c r="E57" s="628"/>
      <c r="F57" s="629" t="s">
        <v>535</v>
      </c>
      <c r="G57" s="629"/>
      <c r="H57" s="214"/>
    </row>
    <row r="58" spans="1:8" s="51" customFormat="1" ht="26.1" customHeight="1">
      <c r="A58" s="47"/>
      <c r="B58" s="534" t="s">
        <v>185</v>
      </c>
      <c r="C58" s="534"/>
      <c r="D58" s="534"/>
      <c r="E58" s="534"/>
      <c r="F58" s="534"/>
      <c r="G58" s="534"/>
      <c r="H58" s="534"/>
    </row>
    <row r="59" spans="1:8" s="51" customFormat="1" ht="54" customHeight="1">
      <c r="A59" s="47"/>
      <c r="B59" s="534" t="s">
        <v>189</v>
      </c>
      <c r="C59" s="534"/>
      <c r="D59" s="534"/>
      <c r="E59" s="534"/>
      <c r="F59" s="534"/>
      <c r="G59" s="534"/>
      <c r="H59" s="534"/>
    </row>
    <row r="60" spans="1:8" s="51" customFormat="1" ht="18" customHeight="1">
      <c r="A60" s="47"/>
      <c r="B60" s="177" t="s">
        <v>186</v>
      </c>
      <c r="C60" s="213" t="s">
        <v>187</v>
      </c>
      <c r="D60" s="202"/>
      <c r="E60" s="202"/>
      <c r="F60" s="202"/>
      <c r="G60" s="202"/>
      <c r="H60" s="202"/>
    </row>
    <row r="61" spans="1:8" s="52" customFormat="1" ht="15.95" customHeight="1">
      <c r="A61" s="343"/>
      <c r="B61" s="177" t="s">
        <v>184</v>
      </c>
      <c r="C61" s="618"/>
      <c r="D61" s="618"/>
      <c r="E61" s="618"/>
      <c r="F61" s="618"/>
      <c r="G61" s="618"/>
      <c r="H61" s="618"/>
    </row>
    <row r="62" spans="1:8" s="51" customFormat="1" ht="24" customHeight="1">
      <c r="A62" s="177"/>
      <c r="B62" s="619" t="s">
        <v>188</v>
      </c>
      <c r="C62" s="619"/>
      <c r="D62" s="619"/>
      <c r="E62" s="619"/>
      <c r="F62" s="619"/>
      <c r="G62" s="620"/>
      <c r="H62" s="620"/>
    </row>
    <row r="63" spans="1:8" s="51" customFormat="1" ht="45" customHeight="1">
      <c r="A63" s="586"/>
      <c r="B63" s="626"/>
      <c r="C63" s="626"/>
      <c r="D63" s="587"/>
      <c r="E63" s="344"/>
      <c r="F63" s="344"/>
      <c r="G63" s="630"/>
      <c r="H63" s="631"/>
    </row>
    <row r="64" spans="1:8" s="52" customFormat="1" ht="12.75" customHeight="1">
      <c r="A64" s="627" t="s">
        <v>79</v>
      </c>
      <c r="B64" s="627"/>
      <c r="C64" s="627"/>
      <c r="D64" s="627"/>
      <c r="E64" s="198"/>
      <c r="F64" s="198"/>
      <c r="G64" s="564" t="s">
        <v>542</v>
      </c>
      <c r="H64" s="564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KS</cp:lastModifiedBy>
  <cp:lastPrinted>2019-06-04T11:45:01Z</cp:lastPrinted>
  <dcterms:created xsi:type="dcterms:W3CDTF">2007-12-11T11:05:19Z</dcterms:created>
  <dcterms:modified xsi:type="dcterms:W3CDTF">2019-06-04T11:45:27Z</dcterms:modified>
</cp:coreProperties>
</file>